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120" activeTab="0"/>
  </bookViews>
  <sheets>
    <sheet name="Анализ бюджета" sheetId="1" r:id="rId1"/>
  </sheets>
  <definedNames>
    <definedName name="Z_10971261_6A6B_11D7_802E_0050224027E0_.wvu.PrintArea" localSheetId="0" hidden="1">'Анализ бюджета'!$A$1:$L$163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бюджета'!$A$1:$L$164</definedName>
    <definedName name="Z_4F278C51_CC0C_4908_B19B_FD853FE30C23_.wvu.PrintArea" localSheetId="0" hidden="1">'Анализ бюджета'!$A$1:$L$163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бюджета'!$21:$21,'Анализ бюджета'!$23:$24,'Анализ бюджета'!#REF!,'Анализ бюджета'!#REF!,'Анализ бюджета'!#REF!,'Анализ бюджета'!#REF!,'Анализ бюджета'!#REF!,'Анализ бюджета'!$36:$36,'Анализ бюджета'!#REF!,'Анализ бюджета'!#REF!,'Анализ бюджета'!#REF!,'Анализ бюджета'!$44:$44,'Анализ бюджета'!$48:$48,'Анализ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735893B7_5E6F_4E87_8F79_7422E435EC59_.wvu.PrintArea" localSheetId="0" hidden="1">'Анализ бюджета'!$A$1:$L$166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бюджета'!$41:$43</definedName>
    <definedName name="Z_8F58F720_5478_11D7_8E43_00002120D636_.wvu.PrintArea" localSheetId="0" hidden="1">'Анализ бюджета'!$A$2:$L$52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бюджета'!$A$1:$L$166</definedName>
    <definedName name="Z_97B5DCE1_CCA4_11D7_B6CC_0007E980B7D4_.wvu.Rows" localSheetId="0" hidden="1">'Анализ бюджета'!#REF!,'Анализ бюджета'!$41:$43</definedName>
    <definedName name="Z_A91D99C2_8122_48C0_91AB_172E51C62B1D_.wvu.PrintArea" localSheetId="0" hidden="1">'Анализ бюджета'!$A$1:$L$163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бюджета'!$A$1:$L$163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бюджета'!$A$1:$L$163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бюджета'!$G$51</definedName>
    <definedName name="Всего_расходов_2002">'Анализ бюджета'!#REF!</definedName>
    <definedName name="Всего_расходов_2003">'Анализ бюджета'!$G$114</definedName>
    <definedName name="_xlnm.Print_Titles" localSheetId="0">'Анализ бюджета'!$4:$4</definedName>
    <definedName name="_xlnm.Print_Area" localSheetId="0">'Анализ бюджета'!$A$1:$L$164</definedName>
  </definedNames>
  <calcPr fullCalcOnLoad="1"/>
</workbook>
</file>

<file path=xl/sharedStrings.xml><?xml version="1.0" encoding="utf-8"?>
<sst xmlns="http://schemas.openxmlformats.org/spreadsheetml/2006/main" count="253" uniqueCount="193">
  <si>
    <t>Единый сельскохозяйственный налог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</si>
  <si>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</si>
  <si>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</si>
  <si>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</si>
  <si>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</si>
  <si>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</si>
  <si>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>Невыясненные поступления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</si>
  <si>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</si>
  <si>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</si>
  <si>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</si>
  <si>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</si>
  <si>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>из них: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</si>
  <si>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</si>
  <si>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</si>
  <si>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</si>
  <si>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</si>
  <si>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</si>
  <si>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</si>
  <si>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</si>
  <si>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</si>
  <si>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</si>
  <si>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</si>
  <si>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</si>
  <si>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</si>
  <si>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</si>
  <si>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</si>
  <si>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</si>
  <si>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0112</t>
  </si>
  <si>
    <t>Резервные фонды</t>
  </si>
  <si>
    <t>Другие общегосударственные расходы</t>
  </si>
  <si>
    <t>0400</t>
  </si>
  <si>
    <t>ОБЩЕГОСУДАРСТВЕННЫЕ ВОПРОСЫ</t>
  </si>
  <si>
    <t>НАЦИОНАЛЬНАЯ ЭКОНОМИКА</t>
  </si>
  <si>
    <t>в том числе: объекты строительства</t>
  </si>
  <si>
    <t>0502</t>
  </si>
  <si>
    <t>Коммунальное хозяйство</t>
  </si>
  <si>
    <t>в том числе:</t>
  </si>
  <si>
    <t>000 1 00 00000 00 0000 000</t>
  </si>
  <si>
    <t>ДОХОДЫ</t>
  </si>
  <si>
    <t>000 1 01 00000 00 0000 000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</si>
  <si>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</si>
  <si>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</si>
  <si>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182 1 01 02000 01 0000 110</t>
  </si>
  <si>
    <t>182 1 01 02020 01 0000 110</t>
  </si>
  <si>
    <t>182 1 01 02021 01 0000 110</t>
  </si>
  <si>
    <t>182 1 01 02030 01 0000 110</t>
  </si>
  <si>
    <t>182 1 01 02040 01 0000 110</t>
  </si>
  <si>
    <t>182 1 05 03000 01 0000 110</t>
  </si>
  <si>
    <t>182 1 06 00000 00 0000 000</t>
  </si>
  <si>
    <t>182 1 01 02022 01 0000 110</t>
  </si>
  <si>
    <t>182 1 05 00000 00 0000 000</t>
  </si>
  <si>
    <t>182 1 01 02010 01 0000 110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</si>
  <si>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</si>
  <si>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</si>
  <si>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</si>
  <si>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</si>
  <si>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</si>
  <si>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</si>
  <si>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</si>
  <si>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</si>
  <si>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</si>
  <si>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</si>
  <si>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</si>
  <si>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</si>
  <si>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</si>
  <si>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000 1 11 00000 00 0000 000</t>
  </si>
  <si>
    <t>000 1 11 05000 00 0000 120</t>
  </si>
  <si>
    <t>000 1 11 05010 00 0000 120</t>
  </si>
  <si>
    <t>000 1 11 05030 00 0000 120</t>
  </si>
  <si>
    <t>000 1 17 01000 00 0000 180</t>
  </si>
  <si>
    <t>000 2 00 00000 00 0000 000</t>
  </si>
  <si>
    <t>000 2 02 01000 00 0000 151</t>
  </si>
  <si>
    <t>182 1 01 02011 01 0000 110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</si>
  <si>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</si>
  <si>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134 1 11 05010 10 0000 120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</si>
  <si>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</si>
  <si>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</si>
  <si>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</si>
  <si>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0114</t>
  </si>
  <si>
    <t>0503</t>
  </si>
  <si>
    <t>Благоустройство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</si>
  <si>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</si>
  <si>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</si>
  <si>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</si>
  <si>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</si>
  <si>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</si>
  <si>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</si>
  <si>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автономных учреждений)</t>
  </si>
  <si>
    <t>Управление финансов администрации МО г. Энгельс</t>
  </si>
  <si>
    <t>0707</t>
  </si>
  <si>
    <t>0908</t>
  </si>
  <si>
    <t>0102</t>
  </si>
  <si>
    <t>0103</t>
  </si>
  <si>
    <t>0104</t>
  </si>
  <si>
    <t>0408</t>
  </si>
  <si>
    <t>- субсидии на возмещение недополученных доходов</t>
  </si>
  <si>
    <t>182 1 08 04000 01 0000 110</t>
  </si>
  <si>
    <t>Государственная за совершение нотариальных действий (за исключением действий совершаемых консульскими учреждениями Российской Федерации)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</si>
  <si>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</si>
  <si>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 от  использования  имущества, находящегося  в   собственности  поселений  (за исключением  имущества  муниципальных  автономных учреждений,  а  также   имущества  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</si>
  <si>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</si>
  <si>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 за  земли,  находящиеся  в  собственности поселений (за  исключением  земельных участков муниципальных автономных  учреждений)</t>
  </si>
  <si>
    <t xml:space="preserve">Прочие неналоговые доходы бюджетов поселений               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</si>
  <si>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</si>
  <si>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</si>
  <si>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104 1 11 05035 10 0000 120</t>
  </si>
  <si>
    <t>Физическая культура и спорт</t>
  </si>
  <si>
    <t>000 01 05 02 01 10 0000 510</t>
  </si>
  <si>
    <t>000 01 05 02 01 10 0000 610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</si>
  <si>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</si>
  <si>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</si>
  <si>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</si>
  <si>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</si>
  <si>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</si>
  <si>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</si>
  <si>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Всего расходов</t>
  </si>
  <si>
    <t>0106</t>
  </si>
  <si>
    <t>0501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</si>
  <si>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</si>
  <si>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</si>
  <si>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</si>
  <si>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</si>
  <si>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</si>
  <si>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Уд. вес
в 2010г.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</si>
  <si>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</si>
  <si>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</si>
  <si>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- субсидии на приобретение контактного провода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</si>
  <si>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</si>
  <si>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</si>
  <si>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</si>
  <si>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</si>
  <si>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</si>
  <si>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</si>
  <si>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0800</t>
  </si>
  <si>
    <t>Культура</t>
  </si>
  <si>
    <t>0801</t>
  </si>
  <si>
    <t>Культура, кинематография и СМИ</t>
  </si>
  <si>
    <t>0806</t>
  </si>
  <si>
    <t>Другие вопросы в области культуры</t>
  </si>
  <si>
    <t>1104</t>
  </si>
  <si>
    <t>Иные межбюджетные трансферты</t>
  </si>
  <si>
    <t>1001</t>
  </si>
  <si>
    <t>Пенсионное обеспечение</t>
  </si>
  <si>
    <t>000 1 17 05050 10 0000 180</t>
  </si>
  <si>
    <t>148 1 19 05000 10 0000 180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</si>
  <si>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</si>
  <si>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</si>
  <si>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148 2 02 04999 10 0002 151</t>
  </si>
  <si>
    <t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полномочий,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приобретение подвижного состава и иных основных средств для горэлектротранспорта</t>
  </si>
  <si>
    <t>000 2 02 04000 00 0000 151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</si>
  <si>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</si>
  <si>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</si>
  <si>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</si>
  <si>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*</t>
  </si>
  <si>
    <t>104 1 17 01050 10 0000 180</t>
  </si>
  <si>
    <t>149 1 11 09045 10 0000 120</t>
  </si>
  <si>
    <t xml:space="preserve">Первоначальный  годовой план 
</t>
  </si>
  <si>
    <t>0,,0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</si>
  <si>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    </t>
  </si>
  <si>
    <t>104 1 14 02033 10 0000 410</t>
  </si>
  <si>
    <t>2</t>
  </si>
  <si>
    <t>- средства на реализацию МЦП "Город молодежи" на 2010-2012 годы</t>
  </si>
  <si>
    <t>Жилищное хозяйство</t>
  </si>
  <si>
    <t>План 
полугодия
2010 года</t>
  </si>
  <si>
    <t>Отклонение 
от плана 
полугодия
2010 года</t>
  </si>
  <si>
    <t>Процент 
исполнения плана 
полугодия</t>
  </si>
  <si>
    <t>104 1 14 06026 10 0000 430</t>
  </si>
  <si>
    <t>134 1 14 06014 10 0000 430</t>
  </si>
  <si>
    <t>Доходы    от    продажи    земельных    участков, находящихся в собственности поселений (за исключением земельных участков муниципальных автономных учреждений)</t>
  </si>
  <si>
    <t>на реализацию муниципальной адресной программы "Переселение граждан Энгельсского муниципального района из аварийного ж/ф в 2009-2010 годах"</t>
  </si>
  <si>
    <t>на реализацию долгосрочной целевой  программы "Переселение граждан Энгельсского муниципального района из аварийного ж/ф в 2010 году"</t>
  </si>
  <si>
    <t>на реализацию долгосрочной целевой  программы "Проведение капитального ремонта многоквартирных домов на территории  Энгельсского муниципального района в 2010 году"</t>
  </si>
  <si>
    <t>- межбюджетные трансферты на обеспечение деятельности аварийно-спасательного формирования - муниципального учреждения "Энгельс-Спас"</t>
  </si>
  <si>
    <t>Уточненный годовой план 
на 01.07.10г.</t>
  </si>
  <si>
    <t>Фактическое
исполнение
на 01.07.2009 г.</t>
  </si>
  <si>
    <t>Фактическое
исполнение
на 01.07.2010 г.</t>
  </si>
  <si>
    <t>на реализацию муниципальной адресной программы "Проведение капитального ремонта многоквартирных домов на территории Энгельсского муниципального района в 2009-2010 годах"</t>
  </si>
  <si>
    <t xml:space="preserve">-начисления на оплату труда </t>
  </si>
  <si>
    <t xml:space="preserve">-заработная плата </t>
  </si>
  <si>
    <t xml:space="preserve">-коммунальные услуги </t>
  </si>
  <si>
    <t xml:space="preserve">-увеличение стоимости основных средств </t>
  </si>
  <si>
    <t>-заработная плата</t>
  </si>
  <si>
    <t>-начисления на оплату труда</t>
  </si>
  <si>
    <t xml:space="preserve">-средства на реализацию МЦП "Развитие системы городского электрического транспорта в МО город Энгельс на 2009-2010 г." 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</si>
  <si>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</si>
  <si>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капитальный ремонт муниципального жилищного фонда по адресу: ул.Полтавская, 27      </t>
  </si>
  <si>
    <t xml:space="preserve">- субсидии по прочим коммунальным услугам </t>
  </si>
  <si>
    <t xml:space="preserve">- расходы на благоустройство </t>
  </si>
  <si>
    <t xml:space="preserve">- содержание автомобильных дорог </t>
  </si>
  <si>
    <t xml:space="preserve">- ремонт дорог </t>
  </si>
  <si>
    <t xml:space="preserve">- средства на реализацию МЦП "Повышение безопасности дорожного движения на территории муниципального образования город Энгельс в 2010-2012г.г." </t>
  </si>
  <si>
    <t>- увеличение стоимости основных средств</t>
  </si>
  <si>
    <t>Исполнение  бюджета муниципального образования город Энгельс за 1 полугодие 2010 года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</si>
</sst>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\+#,##0.0;\-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#,##0.000"/>
    <numFmt numFmtId="189" formatCode="#,##0.00;[Red]\-#,##0.00;0.00"/>
    <numFmt numFmtId="190" formatCode="#,##0.00_ ;[Red]\-#,##0.00\ "/>
    <numFmt numFmtId="191" formatCode="000000"/>
    <numFmt numFmtId="192" formatCode="_-* #,##0.000&quot;р.&quot;_-;\-* #,##0.000&quot;р.&quot;_-;_-* &quot;-&quot;??&quot;р.&quot;_-;_-@_-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_-* #,##0.0_р_._-;\-* #,##0.0_р_._-;_-* &quot;-&quot;?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i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justify" vertical="center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justify" vertical="center" wrapText="1"/>
    </xf>
    <xf numFmtId="178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3" fontId="4" fillId="33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3" fontId="4" fillId="33" borderId="10" xfId="58" applyNumberFormat="1" applyFon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right" vertical="center"/>
    </xf>
    <xf numFmtId="173" fontId="5" fillId="33" borderId="10" xfId="58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177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73" fontId="4" fillId="33" borderId="10" xfId="58" applyNumberFormat="1" applyFont="1" applyFill="1" applyBorder="1" applyAlignment="1">
      <alignment horizontal="right" vertical="center"/>
    </xf>
    <xf numFmtId="189" fontId="5" fillId="34" borderId="10" xfId="53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8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justify" wrapText="1"/>
    </xf>
    <xf numFmtId="178" fontId="15" fillId="0" borderId="0" xfId="0" applyNumberFormat="1" applyFont="1" applyFill="1" applyBorder="1" applyAlignment="1">
      <alignment horizontal="left" vertical="justify" wrapText="1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3" fontId="5" fillId="33" borderId="10" xfId="58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3" fontId="7" fillId="33" borderId="10" xfId="0" applyNumberFormat="1" applyFont="1" applyFill="1" applyBorder="1" applyAlignment="1" applyProtection="1">
      <alignment horizontal="right" vertical="center"/>
      <protection/>
    </xf>
    <xf numFmtId="173" fontId="7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58" applyNumberFormat="1" applyFont="1" applyFill="1" applyBorder="1" applyAlignment="1">
      <alignment horizontal="right" vertical="center"/>
    </xf>
    <xf numFmtId="178" fontId="7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0" xfId="0" applyNumberFormat="1" applyFont="1" applyFill="1" applyBorder="1" applyAlignment="1">
      <alignment horizontal="right" vertical="center"/>
    </xf>
    <xf numFmtId="178" fontId="7" fillId="33" borderId="10" xfId="0" applyNumberFormat="1" applyFont="1" applyFill="1" applyBorder="1" applyAlignment="1">
      <alignment horizontal="right" vertical="center"/>
    </xf>
    <xf numFmtId="178" fontId="6" fillId="33" borderId="10" xfId="58" applyNumberFormat="1" applyFont="1" applyFill="1" applyBorder="1" applyAlignment="1">
      <alignment horizontal="right" vertical="center"/>
    </xf>
    <xf numFmtId="178" fontId="6" fillId="33" borderId="10" xfId="0" applyNumberFormat="1" applyFont="1" applyFill="1" applyBorder="1" applyAlignment="1" applyProtection="1">
      <alignment horizontal="right" vertical="center"/>
      <protection/>
    </xf>
    <xf numFmtId="173" fontId="6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>
      <alignment horizontal="justify" vertical="center" wrapText="1"/>
    </xf>
    <xf numFmtId="178" fontId="7" fillId="33" borderId="10" xfId="0" applyNumberFormat="1" applyFont="1" applyFill="1" applyBorder="1" applyAlignment="1">
      <alignment horizontal="right" vertical="center"/>
    </xf>
    <xf numFmtId="173" fontId="7" fillId="33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justify" vertical="center"/>
    </xf>
    <xf numFmtId="177" fontId="9" fillId="0" borderId="0" xfId="0" applyNumberFormat="1" applyFont="1" applyBorder="1" applyAlignment="1">
      <alignment horizontal="justify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177" fontId="7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justify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177" fontId="7" fillId="33" borderId="13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justify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Border="1" applyAlignment="1">
      <alignment wrapText="1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 applyProtection="1">
      <alignment horizontal="justify" vertical="center" wrapText="1"/>
      <protection/>
    </xf>
    <xf numFmtId="177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5" fillId="0" borderId="0" xfId="58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177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justify" vertical="center"/>
    </xf>
    <xf numFmtId="177" fontId="5" fillId="0" borderId="0" xfId="0" applyNumberFormat="1" applyFont="1" applyAlignment="1">
      <alignment horizontal="right" vertical="center" wrapText="1"/>
    </xf>
    <xf numFmtId="177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>
      <alignment horizontal="justify" vertical="center" wrapText="1"/>
    </xf>
    <xf numFmtId="175" fontId="5" fillId="0" borderId="10" xfId="61" applyNumberFormat="1" applyFont="1" applyFill="1" applyBorder="1" applyAlignment="1">
      <alignment vertical="center"/>
    </xf>
    <xf numFmtId="177" fontId="4" fillId="38" borderId="10" xfId="0" applyNumberFormat="1" applyFont="1" applyFill="1" applyBorder="1" applyAlignment="1">
      <alignment horizontal="right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10" fillId="38" borderId="10" xfId="0" applyNumberFormat="1" applyFont="1" applyFill="1" applyBorder="1" applyAlignment="1">
      <alignment horizontal="justify" vertical="center"/>
    </xf>
    <xf numFmtId="178" fontId="7" fillId="38" borderId="10" xfId="0" applyNumberFormat="1" applyFont="1" applyFill="1" applyBorder="1" applyAlignment="1">
      <alignment horizontal="right" vertical="center"/>
    </xf>
    <xf numFmtId="173" fontId="7" fillId="38" borderId="10" xfId="0" applyNumberFormat="1" applyFont="1" applyFill="1" applyBorder="1" applyAlignment="1">
      <alignment horizontal="right" vertical="center"/>
    </xf>
    <xf numFmtId="173" fontId="4" fillId="38" borderId="10" xfId="58" applyNumberFormat="1" applyFont="1" applyFill="1" applyBorder="1" applyAlignment="1">
      <alignment horizontal="right" vertical="center"/>
    </xf>
    <xf numFmtId="178" fontId="4" fillId="38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>
      <alignment horizontal="right" vertical="center"/>
    </xf>
    <xf numFmtId="177" fontId="5" fillId="36" borderId="10" xfId="0" applyNumberFormat="1" applyFont="1" applyFill="1" applyBorder="1" applyAlignment="1">
      <alignment horizontal="right" vertical="center" wrapText="1"/>
    </xf>
    <xf numFmtId="178" fontId="6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8" fontId="17" fillId="33" borderId="11" xfId="0" applyNumberFormat="1" applyFont="1" applyFill="1" applyBorder="1" applyAlignment="1">
      <alignment horizontal="right" vertical="center"/>
    </xf>
    <xf numFmtId="178" fontId="17" fillId="33" borderId="14" xfId="0" applyNumberFormat="1" applyFont="1" applyFill="1" applyBorder="1" applyAlignment="1">
      <alignment horizontal="right" vertical="center"/>
    </xf>
    <xf numFmtId="173" fontId="7" fillId="33" borderId="11" xfId="0" applyNumberFormat="1" applyFont="1" applyFill="1" applyBorder="1" applyAlignment="1">
      <alignment horizontal="right" vertical="center"/>
    </xf>
    <xf numFmtId="173" fontId="7" fillId="33" borderId="14" xfId="0" applyNumberFormat="1" applyFont="1" applyFill="1" applyBorder="1" applyAlignment="1">
      <alignment horizontal="right" vertical="center"/>
    </xf>
    <xf numFmtId="173" fontId="4" fillId="33" borderId="11" xfId="58" applyNumberFormat="1" applyFont="1" applyFill="1" applyBorder="1" applyAlignment="1">
      <alignment horizontal="right" vertical="center"/>
    </xf>
    <xf numFmtId="173" fontId="4" fillId="33" borderId="14" xfId="58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/>
    </xf>
    <xf numFmtId="177" fontId="4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4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SheetLayoutView="100" zoomScalePageLayoutView="0" workbookViewId="0" topLeftCell="A1">
      <pane ySplit="4" topLeftCell="A139" activePane="bottomLeft" state="frozen"/>
      <selection pane="topLeft" activeCell="A1" sqref="A1"/>
      <selection pane="bottomLeft" activeCell="A3" sqref="A3"/>
    </sheetView>
  </sheetViews>
  <sheetFormatPr defaultColWidth="8.875" defaultRowHeight="12.75"/>
  <cols>
    <col min="1" max="1" width="18.75390625" style="33" customWidth="1"/>
    <col min="2" max="2" width="41.25390625" style="2" customWidth="1"/>
    <col min="3" max="3" width="11.25390625" style="2" customWidth="1"/>
    <col min="4" max="4" width="9.75390625" style="100" customWidth="1"/>
    <col min="5" max="5" width="8.25390625" style="1" customWidth="1"/>
    <col min="6" max="6" width="11.125" style="1" customWidth="1"/>
    <col min="7" max="7" width="10.00390625" style="1" customWidth="1"/>
    <col min="8" max="8" width="8.625" style="1" customWidth="1"/>
    <col min="9" max="10" width="9.25390625" style="1" customWidth="1"/>
    <col min="11" max="11" width="9.125" style="1" customWidth="1"/>
    <col min="12" max="12" width="8.00390625" style="1" customWidth="1"/>
    <col min="13" max="13" width="8.375" style="7" customWidth="1"/>
    <col min="14" max="16384" width="8.875" style="7" customWidth="1"/>
  </cols>
  <sheetData>
    <row r="1" spans="8:12" ht="13.5">
      <c r="H1" s="173" t="s">
        <v>88</v>
      </c>
      <c r="I1" s="173"/>
      <c r="J1" s="173"/>
      <c r="K1" s="173"/>
      <c r="L1" s="173"/>
    </row>
    <row r="2" spans="1:12" ht="16.5">
      <c r="A2" s="174" t="s">
        <v>192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9" ht="13.5">
      <c r="A3" s="34"/>
      <c r="B3" s="4"/>
      <c r="C3" s="4"/>
      <c r="D3" s="101"/>
      <c r="E3" s="5"/>
      <c r="F3" s="3"/>
      <c r="G3" s="3"/>
      <c r="H3" s="3"/>
      <c r="I3" s="3"/>
    </row>
    <row r="4" spans="1:12" s="23" customFormat="1" ht="51">
      <c r="A4" s="35" t="s">
        <v>22</v>
      </c>
      <c r="B4" s="150" t="s">
        <v>24</v>
      </c>
      <c r="C4" s="102" t="s">
        <v>156</v>
      </c>
      <c r="D4" s="102" t="s">
        <v>173</v>
      </c>
      <c r="E4" s="8" t="s">
        <v>163</v>
      </c>
      <c r="F4" s="8" t="s">
        <v>174</v>
      </c>
      <c r="G4" s="8" t="s">
        <v>175</v>
      </c>
      <c r="H4" s="10" t="s">
        <v>164</v>
      </c>
      <c r="I4" s="8" t="s">
        <v>165</v>
      </c>
      <c r="J4" s="8" t="s">
        <v>123</v>
      </c>
      <c r="K4" s="10" t="s">
        <v>23</v>
      </c>
      <c r="L4" s="8" t="s">
        <v>15</v>
      </c>
    </row>
    <row r="5" spans="1:12" s="159" customFormat="1" ht="11.25">
      <c r="A5" s="156">
        <v>1</v>
      </c>
      <c r="B5" s="157" t="s">
        <v>160</v>
      </c>
      <c r="C5" s="160">
        <v>3</v>
      </c>
      <c r="D5" s="160">
        <v>4</v>
      </c>
      <c r="E5" s="156">
        <v>5</v>
      </c>
      <c r="F5" s="156">
        <v>6</v>
      </c>
      <c r="G5" s="156">
        <v>7</v>
      </c>
      <c r="H5" s="158">
        <v>8</v>
      </c>
      <c r="I5" s="156">
        <v>9</v>
      </c>
      <c r="J5" s="156">
        <v>10</v>
      </c>
      <c r="K5" s="158">
        <v>11</v>
      </c>
      <c r="L5" s="156">
        <v>12</v>
      </c>
    </row>
    <row r="6" spans="1:13" s="26" customFormat="1" ht="17.25" customHeight="1">
      <c r="A6" s="36" t="s">
        <v>37</v>
      </c>
      <c r="B6" s="32" t="s">
        <v>38</v>
      </c>
      <c r="C6" s="27">
        <f>C7+C27</f>
        <v>334399.5</v>
      </c>
      <c r="D6" s="27">
        <f>D7+D27</f>
        <v>329757.7</v>
      </c>
      <c r="E6" s="27">
        <f>E7+E27</f>
        <v>139651</v>
      </c>
      <c r="F6" s="27">
        <f>F7+F27</f>
        <v>154443.09999999998</v>
      </c>
      <c r="G6" s="27">
        <f>G7+G27</f>
        <v>153893.3</v>
      </c>
      <c r="H6" s="90">
        <f aca="true" t="shared" si="0" ref="H6:H26">G6-E6</f>
        <v>14242.299999999988</v>
      </c>
      <c r="I6" s="86">
        <f aca="true" t="shared" si="1" ref="I6:I13">G6/E6</f>
        <v>1.1019849481922792</v>
      </c>
      <c r="J6" s="28">
        <f>G6/Всего_доходов_2003</f>
        <v>0.9507474101971018</v>
      </c>
      <c r="K6" s="59">
        <f aca="true" t="shared" si="2" ref="K6:K51">G6-D6</f>
        <v>-175864.40000000002</v>
      </c>
      <c r="L6" s="28">
        <f>G6/D6</f>
        <v>0.4666859939889197</v>
      </c>
      <c r="M6" s="62"/>
    </row>
    <row r="7" spans="1:13" s="26" customFormat="1" ht="13.5">
      <c r="A7" s="37"/>
      <c r="B7" s="32" t="s">
        <v>16</v>
      </c>
      <c r="C7" s="27">
        <f>C9+C17+C19+C25</f>
        <v>270334.5</v>
      </c>
      <c r="D7" s="27">
        <f>D9+D17+D19+D25</f>
        <v>270434.5</v>
      </c>
      <c r="E7" s="27">
        <f>E9+E17+E19+E25</f>
        <v>119242.79999999999</v>
      </c>
      <c r="F7" s="27">
        <f>F9+F17+F19+F25</f>
        <v>124272.19999999998</v>
      </c>
      <c r="G7" s="27">
        <f>G9+G17+G19+G25</f>
        <v>121150.5</v>
      </c>
      <c r="H7" s="90">
        <f t="shared" si="0"/>
        <v>1907.7000000000116</v>
      </c>
      <c r="I7" s="86">
        <f t="shared" si="1"/>
        <v>1.0159984502208939</v>
      </c>
      <c r="J7" s="28">
        <f aca="true" t="shared" si="3" ref="J7:J36">G7/Всего_доходов_2003</f>
        <v>0.7484635401221755</v>
      </c>
      <c r="K7" s="59">
        <f t="shared" si="2"/>
        <v>-149284</v>
      </c>
      <c r="L7" s="28">
        <f>G7/D7</f>
        <v>0.44798463213828116</v>
      </c>
      <c r="M7" s="62"/>
    </row>
    <row r="8" spans="1:13" s="26" customFormat="1" ht="18" customHeight="1">
      <c r="A8" s="36" t="s">
        <v>39</v>
      </c>
      <c r="B8" s="32" t="s">
        <v>40</v>
      </c>
      <c r="C8" s="27">
        <f>SUM(C9)</f>
        <v>139073.9</v>
      </c>
      <c r="D8" s="27">
        <f>SUM(D9)</f>
        <v>139073.9</v>
      </c>
      <c r="E8" s="27">
        <f>SUM(E9)</f>
        <v>62923.2</v>
      </c>
      <c r="F8" s="27">
        <f>SUM(F9)</f>
        <v>62001.899999999994</v>
      </c>
      <c r="G8" s="27">
        <f>SUM(G9)</f>
        <v>63024.3</v>
      </c>
      <c r="H8" s="90">
        <f t="shared" si="0"/>
        <v>101.10000000000582</v>
      </c>
      <c r="I8" s="86">
        <f t="shared" si="1"/>
        <v>1.0016067205736519</v>
      </c>
      <c r="J8" s="28">
        <f t="shared" si="3"/>
        <v>0.3893619150702806</v>
      </c>
      <c r="K8" s="59">
        <f t="shared" si="2"/>
        <v>-76049.59999999999</v>
      </c>
      <c r="L8" s="28">
        <f>G8/D8</f>
        <v>0.4531712995752618</v>
      </c>
      <c r="M8" s="62"/>
    </row>
    <row r="9" spans="1:13" s="26" customFormat="1" ht="17.25" customHeight="1">
      <c r="A9" s="36" t="s">
        <v>42</v>
      </c>
      <c r="B9" s="32" t="s">
        <v>17</v>
      </c>
      <c r="C9" s="72">
        <f>SUM(C10,C11,C12,C15,C16,)</f>
        <v>139073.9</v>
      </c>
      <c r="D9" s="72">
        <f>SUM(D10,D11,D12,D15,D16,)</f>
        <v>139073.9</v>
      </c>
      <c r="E9" s="72">
        <f>SUM(E10,E11,E12,E15,E16,)</f>
        <v>62923.2</v>
      </c>
      <c r="F9" s="72">
        <f>SUM(F10,F11,F12,F15,F16,)</f>
        <v>62001.899999999994</v>
      </c>
      <c r="G9" s="72">
        <f>SUM(G10,G11,G12,G15,G16,)</f>
        <v>63024.3</v>
      </c>
      <c r="H9" s="90">
        <f t="shared" si="0"/>
        <v>101.10000000000582</v>
      </c>
      <c r="I9" s="86">
        <f t="shared" si="1"/>
        <v>1.0016067205736519</v>
      </c>
      <c r="J9" s="28">
        <f t="shared" si="3"/>
        <v>0.3893619150702806</v>
      </c>
      <c r="K9" s="59">
        <f t="shared" si="2"/>
        <v>-76049.59999999999</v>
      </c>
      <c r="L9" s="28">
        <f>G9/D9</f>
        <v>0.4531712995752618</v>
      </c>
      <c r="M9" s="62"/>
    </row>
    <row r="10" spans="1:13" s="70" customFormat="1" ht="52.5" customHeight="1">
      <c r="A10" s="38" t="s">
        <v>51</v>
      </c>
      <c r="B10" s="116" t="s">
        <v>81</v>
      </c>
      <c r="C10" s="145">
        <v>1100</v>
      </c>
      <c r="D10" s="84">
        <v>1100</v>
      </c>
      <c r="E10" s="84">
        <v>800</v>
      </c>
      <c r="F10" s="84">
        <v>672.9</v>
      </c>
      <c r="G10" s="84">
        <v>513.5</v>
      </c>
      <c r="H10" s="94">
        <f t="shared" si="0"/>
        <v>-286.5</v>
      </c>
      <c r="I10" s="86"/>
      <c r="J10" s="67">
        <f>G10/Всего_доходов_2003</f>
        <v>0.0031723849910048835</v>
      </c>
      <c r="K10" s="68">
        <f t="shared" si="2"/>
        <v>-586.5</v>
      </c>
      <c r="L10" s="67">
        <f>G10/D10</f>
        <v>0.4668181818181818</v>
      </c>
      <c r="M10" s="69"/>
    </row>
    <row r="11" spans="1:13" s="70" customFormat="1" ht="67.5">
      <c r="A11" s="38" t="s">
        <v>72</v>
      </c>
      <c r="B11" s="83" t="s">
        <v>73</v>
      </c>
      <c r="C11" s="124"/>
      <c r="D11" s="84"/>
      <c r="E11" s="84">
        <v>0</v>
      </c>
      <c r="F11" s="84">
        <v>0</v>
      </c>
      <c r="G11" s="84">
        <v>1.4</v>
      </c>
      <c r="H11" s="94">
        <f t="shared" si="0"/>
        <v>1.4</v>
      </c>
      <c r="I11" s="95"/>
      <c r="J11" s="67">
        <f t="shared" si="3"/>
        <v>8.649150900500169E-06</v>
      </c>
      <c r="K11" s="68">
        <f t="shared" si="2"/>
        <v>1.4</v>
      </c>
      <c r="L11" s="67"/>
      <c r="M11" s="69"/>
    </row>
    <row r="12" spans="1:13" s="52" customFormat="1" ht="54">
      <c r="A12" s="79" t="s">
        <v>43</v>
      </c>
      <c r="B12" s="80" t="s">
        <v>41</v>
      </c>
      <c r="C12" s="72">
        <f>SUM(C13,C14)</f>
        <v>137973.9</v>
      </c>
      <c r="D12" s="72">
        <f>SUM(D13,D14)</f>
        <v>137973.9</v>
      </c>
      <c r="E12" s="72">
        <f>SUM(E13,E14)</f>
        <v>62123.2</v>
      </c>
      <c r="F12" s="72">
        <f>SUM(F13,F14)</f>
        <v>61279.2</v>
      </c>
      <c r="G12" s="72">
        <f>SUM(G13,G14)</f>
        <v>62258.8</v>
      </c>
      <c r="H12" s="90">
        <f t="shared" si="0"/>
        <v>135.60000000000582</v>
      </c>
      <c r="I12" s="86">
        <f t="shared" si="1"/>
        <v>1.0021827594199912</v>
      </c>
      <c r="J12" s="54">
        <f t="shared" si="3"/>
        <v>0.38463268291718566</v>
      </c>
      <c r="K12" s="59">
        <f t="shared" si="2"/>
        <v>-75715.09999999999</v>
      </c>
      <c r="L12" s="28">
        <f>G12/D12</f>
        <v>0.45123606711124353</v>
      </c>
      <c r="M12" s="63"/>
    </row>
    <row r="13" spans="1:13" s="70" customFormat="1" ht="92.25" customHeight="1">
      <c r="A13" s="38" t="s">
        <v>44</v>
      </c>
      <c r="B13" s="83" t="s">
        <v>63</v>
      </c>
      <c r="C13" s="124">
        <v>137973.9</v>
      </c>
      <c r="D13" s="124">
        <v>137973.9</v>
      </c>
      <c r="E13" s="85">
        <v>62123.2</v>
      </c>
      <c r="F13" s="85">
        <v>60962.2</v>
      </c>
      <c r="G13" s="85">
        <v>61973.8</v>
      </c>
      <c r="H13" s="94">
        <f t="shared" si="0"/>
        <v>-149.39999999999418</v>
      </c>
      <c r="I13" s="95">
        <f t="shared" si="1"/>
        <v>0.9975951013470009</v>
      </c>
      <c r="J13" s="67">
        <f t="shared" si="3"/>
        <v>0.382871962912441</v>
      </c>
      <c r="K13" s="68">
        <f t="shared" si="2"/>
        <v>-76000.09999999999</v>
      </c>
      <c r="L13" s="67">
        <f>G13/D13</f>
        <v>0.4491704590505886</v>
      </c>
      <c r="M13" s="69"/>
    </row>
    <row r="14" spans="1:13" s="70" customFormat="1" ht="80.25" customHeight="1">
      <c r="A14" s="38" t="s">
        <v>49</v>
      </c>
      <c r="B14" s="83" t="s">
        <v>64</v>
      </c>
      <c r="C14" s="126"/>
      <c r="D14" s="85"/>
      <c r="E14" s="85"/>
      <c r="F14" s="85">
        <v>317</v>
      </c>
      <c r="G14" s="85">
        <v>285</v>
      </c>
      <c r="H14" s="94">
        <f t="shared" si="0"/>
        <v>285</v>
      </c>
      <c r="I14" s="95"/>
      <c r="J14" s="67">
        <f t="shared" si="3"/>
        <v>0.0017607200047446772</v>
      </c>
      <c r="K14" s="68">
        <f t="shared" si="2"/>
        <v>285</v>
      </c>
      <c r="L14" s="67"/>
      <c r="M14" s="69"/>
    </row>
    <row r="15" spans="1:13" s="70" customFormat="1" ht="40.5">
      <c r="A15" s="38" t="s">
        <v>45</v>
      </c>
      <c r="B15" s="83" t="s">
        <v>58</v>
      </c>
      <c r="C15" s="126"/>
      <c r="D15" s="85"/>
      <c r="E15" s="85"/>
      <c r="F15" s="85">
        <v>36.6</v>
      </c>
      <c r="G15" s="85">
        <v>241.9</v>
      </c>
      <c r="H15" s="94">
        <f t="shared" si="0"/>
        <v>241.9</v>
      </c>
      <c r="I15" s="95"/>
      <c r="J15" s="67">
        <f t="shared" si="3"/>
        <v>0.0014944497163078506</v>
      </c>
      <c r="K15" s="68">
        <f t="shared" si="2"/>
        <v>241.9</v>
      </c>
      <c r="L15" s="67"/>
      <c r="M15" s="69"/>
    </row>
    <row r="16" spans="1:13" s="70" customFormat="1" ht="81" customHeight="1">
      <c r="A16" s="38" t="s">
        <v>46</v>
      </c>
      <c r="B16" s="116" t="s">
        <v>82</v>
      </c>
      <c r="C16" s="125"/>
      <c r="D16" s="85"/>
      <c r="E16" s="85"/>
      <c r="F16" s="85">
        <v>13.2</v>
      </c>
      <c r="G16" s="85">
        <v>8.7</v>
      </c>
      <c r="H16" s="94">
        <f t="shared" si="0"/>
        <v>8.7</v>
      </c>
      <c r="I16" s="95"/>
      <c r="J16" s="67">
        <f>G16/Всего_доходов_2003</f>
        <v>5.374829488167962E-05</v>
      </c>
      <c r="K16" s="68">
        <f t="shared" si="2"/>
        <v>8.7</v>
      </c>
      <c r="L16" s="67"/>
      <c r="M16" s="69"/>
    </row>
    <row r="17" spans="1:13" s="52" customFormat="1" ht="17.25" customHeight="1">
      <c r="A17" s="36" t="s">
        <v>50</v>
      </c>
      <c r="B17" s="71" t="s">
        <v>18</v>
      </c>
      <c r="C17" s="72">
        <f>SUM(C18)</f>
        <v>0</v>
      </c>
      <c r="D17" s="72">
        <f>SUM(D18)</f>
        <v>100</v>
      </c>
      <c r="E17" s="72">
        <f>SUM(E18)</f>
        <v>100</v>
      </c>
      <c r="F17" s="72">
        <f>F18</f>
        <v>94.3</v>
      </c>
      <c r="G17" s="72">
        <f>G18</f>
        <v>389.9</v>
      </c>
      <c r="H17" s="90">
        <f t="shared" si="0"/>
        <v>289.9</v>
      </c>
      <c r="I17" s="95"/>
      <c r="J17" s="28">
        <f>G17/Всего_доходов_2003</f>
        <v>0.002408788525789297</v>
      </c>
      <c r="K17" s="59">
        <f t="shared" si="2"/>
        <v>289.9</v>
      </c>
      <c r="L17" s="28"/>
      <c r="M17" s="63"/>
    </row>
    <row r="18" spans="1:13" s="52" customFormat="1" ht="17.25" customHeight="1">
      <c r="A18" s="36" t="s">
        <v>47</v>
      </c>
      <c r="B18" s="71" t="s">
        <v>0</v>
      </c>
      <c r="C18" s="72">
        <v>0</v>
      </c>
      <c r="D18" s="72">
        <v>100</v>
      </c>
      <c r="E18" s="72">
        <v>100</v>
      </c>
      <c r="F18" s="72">
        <v>94.3</v>
      </c>
      <c r="G18" s="72">
        <v>389.9</v>
      </c>
      <c r="H18" s="90">
        <f t="shared" si="0"/>
        <v>289.9</v>
      </c>
      <c r="I18" s="95"/>
      <c r="J18" s="54">
        <f t="shared" si="3"/>
        <v>0.002408788525789297</v>
      </c>
      <c r="K18" s="59">
        <f t="shared" si="2"/>
        <v>289.9</v>
      </c>
      <c r="L18" s="28"/>
      <c r="M18" s="63"/>
    </row>
    <row r="19" spans="1:13" s="52" customFormat="1" ht="17.25" customHeight="1">
      <c r="A19" s="36" t="s">
        <v>48</v>
      </c>
      <c r="B19" s="71" t="s">
        <v>19</v>
      </c>
      <c r="C19" s="72">
        <f>SUM(C20+C22)</f>
        <v>131260.6</v>
      </c>
      <c r="D19" s="72">
        <f>SUM(D20+D22)</f>
        <v>131260.6</v>
      </c>
      <c r="E19" s="72">
        <f>SUM(E20+E22)</f>
        <v>56219.6</v>
      </c>
      <c r="F19" s="72">
        <f>SUM(F20+F22)</f>
        <v>62175.99999999999</v>
      </c>
      <c r="G19" s="72">
        <f>SUM(G20+G22)</f>
        <v>57736.299999999996</v>
      </c>
      <c r="H19" s="90">
        <f t="shared" si="0"/>
        <v>1516.699999999997</v>
      </c>
      <c r="I19" s="86">
        <f aca="true" t="shared" si="4" ref="I19:I25">G19/E19</f>
        <v>1.0269781357391372</v>
      </c>
      <c r="J19" s="28">
        <f t="shared" si="3"/>
        <v>0.3566928365261056</v>
      </c>
      <c r="K19" s="59">
        <f t="shared" si="2"/>
        <v>-73524.30000000002</v>
      </c>
      <c r="L19" s="28">
        <f aca="true" t="shared" si="5" ref="L19:L35">G19/D19</f>
        <v>0.43986009510850926</v>
      </c>
      <c r="M19" s="63"/>
    </row>
    <row r="20" spans="1:13" s="52" customFormat="1" ht="17.25" customHeight="1">
      <c r="A20" s="39" t="s">
        <v>55</v>
      </c>
      <c r="B20" s="71" t="s">
        <v>54</v>
      </c>
      <c r="C20" s="72">
        <f>C21</f>
        <v>31143.9</v>
      </c>
      <c r="D20" s="72">
        <f>D21</f>
        <v>31143.9</v>
      </c>
      <c r="E20" s="72">
        <f>E21</f>
        <v>3471</v>
      </c>
      <c r="F20" s="72">
        <f>F21</f>
        <v>3438.6</v>
      </c>
      <c r="G20" s="72">
        <f>G21</f>
        <v>4987.7</v>
      </c>
      <c r="H20" s="90">
        <f t="shared" si="0"/>
        <v>1516.6999999999998</v>
      </c>
      <c r="I20" s="86">
        <f t="shared" si="4"/>
        <v>1.4369634111207144</v>
      </c>
      <c r="J20" s="28">
        <f t="shared" si="3"/>
        <v>0.03081383567601764</v>
      </c>
      <c r="K20" s="59">
        <f t="shared" si="2"/>
        <v>-26156.2</v>
      </c>
      <c r="L20" s="28">
        <f t="shared" si="5"/>
        <v>0.16015014176130798</v>
      </c>
      <c r="M20" s="63"/>
    </row>
    <row r="21" spans="1:13" s="70" customFormat="1" ht="40.5">
      <c r="A21" s="38" t="s">
        <v>52</v>
      </c>
      <c r="B21" s="83" t="s">
        <v>59</v>
      </c>
      <c r="C21" s="124">
        <v>31143.9</v>
      </c>
      <c r="D21" s="124">
        <v>31143.9</v>
      </c>
      <c r="E21" s="85">
        <v>3471</v>
      </c>
      <c r="F21" s="85">
        <v>3438.6</v>
      </c>
      <c r="G21" s="85">
        <v>4987.7</v>
      </c>
      <c r="H21" s="94">
        <f t="shared" si="0"/>
        <v>1516.6999999999998</v>
      </c>
      <c r="I21" s="95">
        <f t="shared" si="4"/>
        <v>1.4369634111207144</v>
      </c>
      <c r="J21" s="67">
        <f t="shared" si="3"/>
        <v>0.03081383567601764</v>
      </c>
      <c r="K21" s="68">
        <f t="shared" si="2"/>
        <v>-26156.2</v>
      </c>
      <c r="L21" s="67">
        <f t="shared" si="5"/>
        <v>0.16015014176130798</v>
      </c>
      <c r="M21" s="69"/>
    </row>
    <row r="22" spans="1:13" s="52" customFormat="1" ht="15" customHeight="1">
      <c r="A22" s="36" t="s">
        <v>53</v>
      </c>
      <c r="B22" s="71" t="s">
        <v>20</v>
      </c>
      <c r="C22" s="51">
        <f>SUM(C23:C24)</f>
        <v>100116.70000000001</v>
      </c>
      <c r="D22" s="51">
        <f>SUM(D23:D24)</f>
        <v>100116.7</v>
      </c>
      <c r="E22" s="51">
        <f>SUM(E23:E24)</f>
        <v>52748.6</v>
      </c>
      <c r="F22" s="51">
        <f>SUM(F23:F24)</f>
        <v>58737.399999999994</v>
      </c>
      <c r="G22" s="51">
        <f>SUM(G23:G24)</f>
        <v>52748.6</v>
      </c>
      <c r="H22" s="90">
        <f t="shared" si="0"/>
        <v>0</v>
      </c>
      <c r="I22" s="86">
        <f t="shared" si="4"/>
        <v>1</v>
      </c>
      <c r="J22" s="28">
        <f t="shared" si="3"/>
        <v>0.32587900085008803</v>
      </c>
      <c r="K22" s="59">
        <f t="shared" si="2"/>
        <v>-47368.1</v>
      </c>
      <c r="L22" s="28">
        <f t="shared" si="5"/>
        <v>0.5268711413780118</v>
      </c>
      <c r="M22" s="63"/>
    </row>
    <row r="23" spans="1:13" s="70" customFormat="1" ht="56.25" customHeight="1">
      <c r="A23" s="38" t="s">
        <v>56</v>
      </c>
      <c r="B23" s="83" t="s">
        <v>60</v>
      </c>
      <c r="C23" s="124">
        <v>25565.9</v>
      </c>
      <c r="D23" s="124">
        <v>21838.7</v>
      </c>
      <c r="E23" s="85">
        <v>8432.4</v>
      </c>
      <c r="F23" s="85">
        <v>14508.2</v>
      </c>
      <c r="G23" s="85">
        <v>8432.4</v>
      </c>
      <c r="H23" s="94">
        <f t="shared" si="0"/>
        <v>0</v>
      </c>
      <c r="I23" s="95">
        <f t="shared" si="4"/>
        <v>1</v>
      </c>
      <c r="J23" s="67">
        <f t="shared" si="3"/>
        <v>0.052095071466698305</v>
      </c>
      <c r="K23" s="68">
        <f t="shared" si="2"/>
        <v>-13406.300000000001</v>
      </c>
      <c r="L23" s="67">
        <f t="shared" si="5"/>
        <v>0.38612188454440965</v>
      </c>
      <c r="M23" s="69"/>
    </row>
    <row r="24" spans="1:13" s="70" customFormat="1" ht="57" customHeight="1">
      <c r="A24" s="38" t="s">
        <v>57</v>
      </c>
      <c r="B24" s="83" t="s">
        <v>61</v>
      </c>
      <c r="C24" s="124">
        <v>74550.8</v>
      </c>
      <c r="D24" s="124">
        <v>78278</v>
      </c>
      <c r="E24" s="85">
        <v>44316.2</v>
      </c>
      <c r="F24" s="85">
        <v>44229.2</v>
      </c>
      <c r="G24" s="85">
        <v>44316.2</v>
      </c>
      <c r="H24" s="94">
        <f t="shared" si="0"/>
        <v>0</v>
      </c>
      <c r="I24" s="95">
        <f t="shared" si="4"/>
        <v>1</v>
      </c>
      <c r="J24" s="67">
        <f t="shared" si="3"/>
        <v>0.2737839293833897</v>
      </c>
      <c r="K24" s="68">
        <f t="shared" si="2"/>
        <v>-33961.8</v>
      </c>
      <c r="L24" s="67">
        <f t="shared" si="5"/>
        <v>0.5661386340989805</v>
      </c>
      <c r="M24" s="69"/>
    </row>
    <row r="25" spans="1:13" s="52" customFormat="1" ht="16.5" customHeight="1" hidden="1">
      <c r="A25" s="36" t="s">
        <v>1</v>
      </c>
      <c r="B25" s="71" t="s">
        <v>2</v>
      </c>
      <c r="C25" s="72">
        <f>SUM(C26:C26)</f>
        <v>0</v>
      </c>
      <c r="D25" s="72">
        <f>SUM(D26:D26)</f>
        <v>0</v>
      </c>
      <c r="E25" s="72">
        <f>SUM(E26:E26)</f>
        <v>0</v>
      </c>
      <c r="F25" s="72">
        <f>SUM(F26:F26)</f>
        <v>0</v>
      </c>
      <c r="G25" s="72">
        <f>SUM(G26:G26)</f>
        <v>0</v>
      </c>
      <c r="H25" s="90">
        <f t="shared" si="0"/>
        <v>0</v>
      </c>
      <c r="I25" s="86" t="e">
        <f t="shared" si="4"/>
        <v>#DIV/0!</v>
      </c>
      <c r="J25" s="28">
        <f t="shared" si="3"/>
        <v>0</v>
      </c>
      <c r="K25" s="59">
        <f t="shared" si="2"/>
        <v>0</v>
      </c>
      <c r="L25" s="28" t="e">
        <f t="shared" si="5"/>
        <v>#DIV/0!</v>
      </c>
      <c r="M25" s="63"/>
    </row>
    <row r="26" spans="1:13" s="70" customFormat="1" ht="40.5" hidden="1">
      <c r="A26" s="38" t="s">
        <v>96</v>
      </c>
      <c r="B26" s="83" t="s">
        <v>97</v>
      </c>
      <c r="C26" s="123"/>
      <c r="D26" s="85"/>
      <c r="E26" s="85"/>
      <c r="F26" s="85"/>
      <c r="G26" s="85"/>
      <c r="H26" s="94">
        <f t="shared" si="0"/>
        <v>0</v>
      </c>
      <c r="I26" s="95" t="e">
        <f>G26/E26</f>
        <v>#DIV/0!</v>
      </c>
      <c r="J26" s="67">
        <f t="shared" si="3"/>
        <v>0</v>
      </c>
      <c r="K26" s="68">
        <f t="shared" si="2"/>
        <v>0</v>
      </c>
      <c r="L26" s="67" t="e">
        <f t="shared" si="5"/>
        <v>#DIV/0!</v>
      </c>
      <c r="M26" s="69"/>
    </row>
    <row r="27" spans="1:13" s="52" customFormat="1" ht="13.5">
      <c r="A27" s="36"/>
      <c r="B27" s="71" t="s">
        <v>21</v>
      </c>
      <c r="C27" s="72">
        <f>C28+C37+C41+C45</f>
        <v>64065</v>
      </c>
      <c r="D27" s="72">
        <f>D28+D37+D41+D45</f>
        <v>59323.2</v>
      </c>
      <c r="E27" s="72">
        <f>E28+E37+E41+E45</f>
        <v>20408.2</v>
      </c>
      <c r="F27" s="72">
        <f>F28+F37+F41+F45</f>
        <v>30170.9</v>
      </c>
      <c r="G27" s="72">
        <f>G28+G37+G41+G45</f>
        <v>32742.8</v>
      </c>
      <c r="H27" s="90">
        <f aca="true" t="shared" si="6" ref="H27:H39">G27-E27</f>
        <v>12334.599999999999</v>
      </c>
      <c r="I27" s="86">
        <f>G27/E27</f>
        <v>1.6043943120902382</v>
      </c>
      <c r="J27" s="28">
        <f t="shared" si="3"/>
        <v>0.20228387007492638</v>
      </c>
      <c r="K27" s="59">
        <f t="shared" si="2"/>
        <v>-26580.399999999998</v>
      </c>
      <c r="L27" s="28">
        <f t="shared" si="5"/>
        <v>0.551939207595005</v>
      </c>
      <c r="M27" s="63"/>
    </row>
    <row r="28" spans="1:13" s="52" customFormat="1" ht="40.5">
      <c r="A28" s="36" t="s">
        <v>65</v>
      </c>
      <c r="B28" s="71" t="s">
        <v>3</v>
      </c>
      <c r="C28" s="72">
        <f>C29+C36</f>
        <v>56640</v>
      </c>
      <c r="D28" s="72">
        <f>D29+D36</f>
        <v>56640</v>
      </c>
      <c r="E28" s="72">
        <f>E29+E36</f>
        <v>22930</v>
      </c>
      <c r="F28" s="72">
        <f>F29+F36</f>
        <v>27602.2</v>
      </c>
      <c r="G28" s="72">
        <f>G29+G36</f>
        <v>30125</v>
      </c>
      <c r="H28" s="90">
        <f t="shared" si="6"/>
        <v>7195</v>
      </c>
      <c r="I28" s="86">
        <f>G28/E28</f>
        <v>1.3137810728303532</v>
      </c>
      <c r="J28" s="28">
        <f t="shared" si="3"/>
        <v>0.18611119348397687</v>
      </c>
      <c r="K28" s="59">
        <f t="shared" si="2"/>
        <v>-26515</v>
      </c>
      <c r="L28" s="28">
        <f t="shared" si="5"/>
        <v>0.5318679378531074</v>
      </c>
      <c r="M28" s="63"/>
    </row>
    <row r="29" spans="1:13" s="52" customFormat="1" ht="80.25" customHeight="1">
      <c r="A29" s="112" t="s">
        <v>66</v>
      </c>
      <c r="B29" s="115" t="s">
        <v>83</v>
      </c>
      <c r="C29" s="121">
        <f>C30+C32+C34</f>
        <v>54890</v>
      </c>
      <c r="D29" s="113">
        <f>D30+D32+D34</f>
        <v>54890</v>
      </c>
      <c r="E29" s="113">
        <f>E30+E32+E34</f>
        <v>22095</v>
      </c>
      <c r="F29" s="113">
        <f>F30+F32+F34</f>
        <v>26807.2</v>
      </c>
      <c r="G29" s="113">
        <f>G30+G32+G34</f>
        <v>28960.3</v>
      </c>
      <c r="H29" s="90">
        <f t="shared" si="6"/>
        <v>6865.299999999999</v>
      </c>
      <c r="I29" s="86">
        <f aca="true" t="shared" si="7" ref="I29:I35">G29/E29</f>
        <v>1.3107173568680697</v>
      </c>
      <c r="J29" s="28">
        <f t="shared" si="3"/>
        <v>0.17891571773125362</v>
      </c>
      <c r="K29" s="59">
        <f t="shared" si="2"/>
        <v>-25929.7</v>
      </c>
      <c r="L29" s="28">
        <f t="shared" si="5"/>
        <v>0.5276061213335762</v>
      </c>
      <c r="M29" s="63"/>
    </row>
    <row r="30" spans="1:13" s="52" customFormat="1" ht="60.75" customHeight="1">
      <c r="A30" s="36" t="s">
        <v>67</v>
      </c>
      <c r="B30" s="114" t="s">
        <v>76</v>
      </c>
      <c r="C30" s="72">
        <f>C31</f>
        <v>53510</v>
      </c>
      <c r="D30" s="72">
        <f>D31</f>
        <v>53510</v>
      </c>
      <c r="E30" s="72">
        <f>E31</f>
        <v>21405</v>
      </c>
      <c r="F30" s="72">
        <f>F31</f>
        <v>26314.7</v>
      </c>
      <c r="G30" s="72">
        <f>G31</f>
        <v>28188.8</v>
      </c>
      <c r="H30" s="90">
        <f>G30-E30</f>
        <v>6783.799999999999</v>
      </c>
      <c r="I30" s="86">
        <f>G30/E30</f>
        <v>1.3169259518804017</v>
      </c>
      <c r="J30" s="28">
        <f>G30/Всего_доходов_2003</f>
        <v>0.17414941778858511</v>
      </c>
      <c r="K30" s="59">
        <f t="shared" si="2"/>
        <v>-25321.2</v>
      </c>
      <c r="L30" s="28">
        <f t="shared" si="5"/>
        <v>0.5267949915903569</v>
      </c>
      <c r="M30" s="63"/>
    </row>
    <row r="31" spans="1:13" s="70" customFormat="1" ht="66" customHeight="1">
      <c r="A31" s="38" t="s">
        <v>74</v>
      </c>
      <c r="B31" s="83" t="s">
        <v>75</v>
      </c>
      <c r="C31" s="124">
        <v>53510</v>
      </c>
      <c r="D31" s="85">
        <v>53510</v>
      </c>
      <c r="E31" s="85">
        <v>21405</v>
      </c>
      <c r="F31" s="85">
        <v>26314.7</v>
      </c>
      <c r="G31" s="85">
        <v>28188.8</v>
      </c>
      <c r="H31" s="94">
        <f>G31-E31</f>
        <v>6783.799999999999</v>
      </c>
      <c r="I31" s="95">
        <f>G31/E31</f>
        <v>1.3169259518804017</v>
      </c>
      <c r="J31" s="67">
        <f>G31/Всего_доходов_2003</f>
        <v>0.17414941778858511</v>
      </c>
      <c r="K31" s="68">
        <f t="shared" si="2"/>
        <v>-25321.2</v>
      </c>
      <c r="L31" s="67">
        <f t="shared" si="5"/>
        <v>0.5267949915903569</v>
      </c>
      <c r="M31" s="69"/>
    </row>
    <row r="32" spans="1:13" s="52" customFormat="1" ht="60.75" customHeight="1" hidden="1">
      <c r="A32" s="117" t="s">
        <v>86</v>
      </c>
      <c r="B32" s="118" t="s">
        <v>87</v>
      </c>
      <c r="C32" s="72">
        <f>C33</f>
        <v>0</v>
      </c>
      <c r="D32" s="72">
        <f>D33</f>
        <v>0</v>
      </c>
      <c r="E32" s="72">
        <f>E33</f>
        <v>0</v>
      </c>
      <c r="F32" s="72">
        <f>F33</f>
        <v>0</v>
      </c>
      <c r="G32" s="72">
        <f>G33</f>
        <v>0</v>
      </c>
      <c r="H32" s="90">
        <f t="shared" si="6"/>
        <v>0</v>
      </c>
      <c r="I32" s="86" t="e">
        <f t="shared" si="7"/>
        <v>#DIV/0!</v>
      </c>
      <c r="J32" s="28">
        <f t="shared" si="3"/>
        <v>0</v>
      </c>
      <c r="K32" s="59">
        <f t="shared" si="2"/>
        <v>0</v>
      </c>
      <c r="L32" s="28" t="e">
        <f t="shared" si="5"/>
        <v>#DIV/0!</v>
      </c>
      <c r="M32" s="63"/>
    </row>
    <row r="33" spans="1:13" s="70" customFormat="1" ht="66" customHeight="1" hidden="1">
      <c r="A33" s="119" t="s">
        <v>100</v>
      </c>
      <c r="B33" s="120" t="s">
        <v>101</v>
      </c>
      <c r="C33" s="127"/>
      <c r="D33" s="85"/>
      <c r="E33" s="85"/>
      <c r="F33" s="85"/>
      <c r="G33" s="85"/>
      <c r="H33" s="94">
        <f t="shared" si="6"/>
        <v>0</v>
      </c>
      <c r="I33" s="95" t="e">
        <f t="shared" si="7"/>
        <v>#DIV/0!</v>
      </c>
      <c r="J33" s="67">
        <f t="shared" si="3"/>
        <v>0</v>
      </c>
      <c r="K33" s="68">
        <f t="shared" si="2"/>
        <v>0</v>
      </c>
      <c r="L33" s="67" t="e">
        <f t="shared" si="5"/>
        <v>#DIV/0!</v>
      </c>
      <c r="M33" s="69"/>
    </row>
    <row r="34" spans="1:13" s="52" customFormat="1" ht="81">
      <c r="A34" s="36" t="s">
        <v>68</v>
      </c>
      <c r="B34" s="71" t="s">
        <v>84</v>
      </c>
      <c r="C34" s="51">
        <f>C35</f>
        <v>1380</v>
      </c>
      <c r="D34" s="51">
        <f>D35</f>
        <v>1380</v>
      </c>
      <c r="E34" s="51">
        <f>E35</f>
        <v>690</v>
      </c>
      <c r="F34" s="51">
        <f>F35</f>
        <v>492.5</v>
      </c>
      <c r="G34" s="51">
        <f>G35</f>
        <v>771.5</v>
      </c>
      <c r="H34" s="90">
        <f t="shared" si="6"/>
        <v>81.5</v>
      </c>
      <c r="I34" s="86">
        <f t="shared" si="7"/>
        <v>1.1181159420289855</v>
      </c>
      <c r="J34" s="54">
        <f t="shared" si="3"/>
        <v>0.0047662999426684866</v>
      </c>
      <c r="K34" s="59">
        <f t="shared" si="2"/>
        <v>-608.5</v>
      </c>
      <c r="L34" s="28">
        <f t="shared" si="5"/>
        <v>0.5590579710144927</v>
      </c>
      <c r="M34" s="63"/>
    </row>
    <row r="35" spans="1:13" s="70" customFormat="1" ht="54">
      <c r="A35" s="38" t="s">
        <v>105</v>
      </c>
      <c r="B35" s="83" t="s">
        <v>98</v>
      </c>
      <c r="C35" s="124">
        <v>1380</v>
      </c>
      <c r="D35" s="85">
        <v>1380</v>
      </c>
      <c r="E35" s="85">
        <v>690</v>
      </c>
      <c r="F35" s="85">
        <v>492.5</v>
      </c>
      <c r="G35" s="85">
        <v>771.5</v>
      </c>
      <c r="H35" s="94">
        <f t="shared" si="6"/>
        <v>81.5</v>
      </c>
      <c r="I35" s="95">
        <f t="shared" si="7"/>
        <v>1.1181159420289855</v>
      </c>
      <c r="J35" s="67">
        <f t="shared" si="3"/>
        <v>0.0047662999426684866</v>
      </c>
      <c r="K35" s="68">
        <f t="shared" si="2"/>
        <v>-608.5</v>
      </c>
      <c r="L35" s="67">
        <f t="shared" si="5"/>
        <v>0.5590579710144927</v>
      </c>
      <c r="M35" s="69"/>
    </row>
    <row r="36" spans="1:13" s="70" customFormat="1" ht="67.5">
      <c r="A36" s="40" t="s">
        <v>155</v>
      </c>
      <c r="B36" s="96" t="s">
        <v>99</v>
      </c>
      <c r="C36" s="146">
        <v>1750</v>
      </c>
      <c r="D36" s="85">
        <v>1750</v>
      </c>
      <c r="E36" s="85">
        <v>835</v>
      </c>
      <c r="F36" s="85">
        <v>795</v>
      </c>
      <c r="G36" s="85">
        <v>1164.7</v>
      </c>
      <c r="H36" s="94">
        <f t="shared" si="6"/>
        <v>329.70000000000005</v>
      </c>
      <c r="I36" s="95"/>
      <c r="J36" s="67">
        <f t="shared" si="3"/>
        <v>0.007195475752723248</v>
      </c>
      <c r="K36" s="68">
        <f t="shared" si="2"/>
        <v>-585.3</v>
      </c>
      <c r="L36" s="67"/>
      <c r="M36" s="69"/>
    </row>
    <row r="37" spans="1:13" s="52" customFormat="1" ht="27">
      <c r="A37" s="81" t="s">
        <v>62</v>
      </c>
      <c r="B37" s="82" t="s">
        <v>4</v>
      </c>
      <c r="C37" s="122">
        <f>C39+C38+C40</f>
        <v>7425</v>
      </c>
      <c r="D37" s="122">
        <f>D39+D38+D40</f>
        <v>10960</v>
      </c>
      <c r="E37" s="122">
        <f>E39+E38+E40</f>
        <v>5755</v>
      </c>
      <c r="F37" s="122">
        <f>F39+F38+F40</f>
        <v>2568.7</v>
      </c>
      <c r="G37" s="122">
        <f>G39+G38+G40</f>
        <v>10888.5</v>
      </c>
      <c r="H37" s="90">
        <f>G37-E37</f>
        <v>5133.5</v>
      </c>
      <c r="I37" s="86">
        <f>G37/E37</f>
        <v>1.8920069504778454</v>
      </c>
      <c r="J37" s="28">
        <f>G37/Всего_доходов_2003</f>
        <v>0.06726877112864006</v>
      </c>
      <c r="K37" s="59">
        <f t="shared" si="2"/>
        <v>-71.5</v>
      </c>
      <c r="L37" s="28">
        <f>G37/D37</f>
        <v>0.9934762773722627</v>
      </c>
      <c r="M37" s="63"/>
    </row>
    <row r="38" spans="1:13" s="52" customFormat="1" ht="81">
      <c r="A38" s="42" t="s">
        <v>159</v>
      </c>
      <c r="B38" s="97" t="s">
        <v>158</v>
      </c>
      <c r="C38" s="58"/>
      <c r="D38" s="85">
        <v>1706.9</v>
      </c>
      <c r="E38" s="85">
        <v>1706.9</v>
      </c>
      <c r="F38" s="85">
        <v>0</v>
      </c>
      <c r="G38" s="85">
        <v>1706.9</v>
      </c>
      <c r="H38" s="94">
        <f>G38-E38</f>
        <v>0</v>
      </c>
      <c r="I38" s="95">
        <f>G38/E38</f>
        <v>1</v>
      </c>
      <c r="J38" s="67">
        <f>G38/Всего_доходов_2003</f>
        <v>0.010545168337188385</v>
      </c>
      <c r="K38" s="68">
        <f>G38-D38</f>
        <v>0</v>
      </c>
      <c r="L38" s="67">
        <f>G38/D38</f>
        <v>1</v>
      </c>
      <c r="M38" s="63"/>
    </row>
    <row r="39" spans="1:13" s="70" customFormat="1" ht="54">
      <c r="A39" s="42" t="s">
        <v>167</v>
      </c>
      <c r="B39" s="97" t="s">
        <v>77</v>
      </c>
      <c r="C39" s="58">
        <v>7425</v>
      </c>
      <c r="D39" s="85">
        <v>7425</v>
      </c>
      <c r="E39" s="85">
        <v>2220</v>
      </c>
      <c r="F39" s="85">
        <v>2568.7</v>
      </c>
      <c r="G39" s="85">
        <v>7353.5</v>
      </c>
      <c r="H39" s="94">
        <f t="shared" si="6"/>
        <v>5133.5</v>
      </c>
      <c r="I39" s="95">
        <f>G39/E39</f>
        <v>3.3123873873873872</v>
      </c>
      <c r="J39" s="67">
        <f aca="true" t="shared" si="8" ref="J39:J48">G39/Всего_доходов_2003</f>
        <v>0.045429665104877136</v>
      </c>
      <c r="K39" s="68">
        <f t="shared" si="2"/>
        <v>-71.5</v>
      </c>
      <c r="L39" s="67">
        <f>G39/D39</f>
        <v>0.9903703703703703</v>
      </c>
      <c r="M39" s="69"/>
    </row>
    <row r="40" spans="1:13" s="70" customFormat="1" ht="54">
      <c r="A40" s="42" t="s">
        <v>166</v>
      </c>
      <c r="B40" s="97" t="s">
        <v>168</v>
      </c>
      <c r="C40" s="58"/>
      <c r="D40" s="85">
        <v>1828.1</v>
      </c>
      <c r="E40" s="85">
        <v>1828.1</v>
      </c>
      <c r="F40" s="85">
        <v>0</v>
      </c>
      <c r="G40" s="85">
        <v>1828.1</v>
      </c>
      <c r="H40" s="94">
        <f>G40-E40</f>
        <v>0</v>
      </c>
      <c r="I40" s="95">
        <f>G40/E40</f>
        <v>1</v>
      </c>
      <c r="J40" s="67">
        <f>G40/Всего_доходов_2003</f>
        <v>0.011293937686574542</v>
      </c>
      <c r="K40" s="68">
        <f>G40-D40</f>
        <v>0</v>
      </c>
      <c r="L40" s="67">
        <f>G40/D40</f>
        <v>1</v>
      </c>
      <c r="M40" s="69"/>
    </row>
    <row r="41" spans="1:13" s="52" customFormat="1" ht="13.5">
      <c r="A41" s="41" t="s">
        <v>5</v>
      </c>
      <c r="B41" s="74" t="s">
        <v>8</v>
      </c>
      <c r="C41" s="76">
        <f>SUM(C42,C44)</f>
        <v>0</v>
      </c>
      <c r="D41" s="73">
        <f>SUM(D42,D44)</f>
        <v>0</v>
      </c>
      <c r="E41" s="73">
        <f>SUM(E42,E44)</f>
        <v>0</v>
      </c>
      <c r="F41" s="73">
        <f>SUM(F42,F44)</f>
        <v>0</v>
      </c>
      <c r="G41" s="73">
        <f>SUM(G42,G44)</f>
        <v>6.1</v>
      </c>
      <c r="H41" s="90">
        <f aca="true" t="shared" si="9" ref="H41:H48">G41-E41</f>
        <v>6.1</v>
      </c>
      <c r="I41" s="95"/>
      <c r="J41" s="28">
        <f>G41/Всего_доходов_2003</f>
        <v>3.768558606646502E-05</v>
      </c>
      <c r="K41" s="59">
        <f t="shared" si="2"/>
        <v>6.1</v>
      </c>
      <c r="L41" s="67"/>
      <c r="M41" s="63"/>
    </row>
    <row r="42" spans="1:13" s="52" customFormat="1" ht="13.5">
      <c r="A42" s="41" t="s">
        <v>69</v>
      </c>
      <c r="B42" s="74" t="s">
        <v>6</v>
      </c>
      <c r="C42" s="76">
        <f>C43</f>
        <v>0</v>
      </c>
      <c r="D42" s="73">
        <f>D43</f>
        <v>0</v>
      </c>
      <c r="E42" s="73">
        <f>E43</f>
        <v>0</v>
      </c>
      <c r="F42" s="73">
        <f>F43</f>
        <v>0</v>
      </c>
      <c r="G42" s="73">
        <f>G43</f>
        <v>6.1</v>
      </c>
      <c r="H42" s="90">
        <f t="shared" si="9"/>
        <v>6.1</v>
      </c>
      <c r="I42" s="95"/>
      <c r="J42" s="28">
        <f t="shared" si="8"/>
        <v>3.768558606646502E-05</v>
      </c>
      <c r="K42" s="59">
        <f t="shared" si="2"/>
        <v>6.1</v>
      </c>
      <c r="L42" s="67"/>
      <c r="M42" s="63"/>
    </row>
    <row r="43" spans="1:13" s="70" customFormat="1" ht="27">
      <c r="A43" s="42" t="s">
        <v>154</v>
      </c>
      <c r="B43" s="97" t="s">
        <v>103</v>
      </c>
      <c r="C43" s="128"/>
      <c r="D43" s="85"/>
      <c r="E43" s="85"/>
      <c r="F43" s="85"/>
      <c r="G43" s="85">
        <v>6.1</v>
      </c>
      <c r="H43" s="94">
        <f t="shared" si="9"/>
        <v>6.1</v>
      </c>
      <c r="I43" s="95"/>
      <c r="J43" s="67">
        <f t="shared" si="8"/>
        <v>3.768558606646502E-05</v>
      </c>
      <c r="K43" s="68">
        <f t="shared" si="2"/>
        <v>6.1</v>
      </c>
      <c r="L43" s="67"/>
      <c r="M43" s="69"/>
    </row>
    <row r="44" spans="1:13" s="70" customFormat="1" ht="13.5" hidden="1">
      <c r="A44" s="42" t="s">
        <v>143</v>
      </c>
      <c r="B44" s="97" t="s">
        <v>102</v>
      </c>
      <c r="C44" s="128"/>
      <c r="D44" s="85"/>
      <c r="E44" s="85"/>
      <c r="F44" s="85"/>
      <c r="G44" s="85"/>
      <c r="H44" s="94">
        <f t="shared" si="9"/>
        <v>0</v>
      </c>
      <c r="I44" s="95" t="e">
        <f aca="true" t="shared" si="10" ref="I44:I51">G44/E44</f>
        <v>#DIV/0!</v>
      </c>
      <c r="J44" s="67">
        <f t="shared" si="8"/>
        <v>0</v>
      </c>
      <c r="K44" s="68">
        <f t="shared" si="2"/>
        <v>0</v>
      </c>
      <c r="L44" s="67" t="e">
        <f aca="true" t="shared" si="11" ref="L44:L51">G44/D44</f>
        <v>#DIV/0!</v>
      </c>
      <c r="M44" s="69"/>
    </row>
    <row r="45" spans="1:13" s="70" customFormat="1" ht="40.5">
      <c r="A45" s="42" t="s">
        <v>144</v>
      </c>
      <c r="B45" s="97" t="s">
        <v>145</v>
      </c>
      <c r="C45" s="128"/>
      <c r="D45" s="85">
        <v>-8276.8</v>
      </c>
      <c r="E45" s="85">
        <v>-8276.8</v>
      </c>
      <c r="F45" s="85">
        <v>0</v>
      </c>
      <c r="G45" s="85">
        <v>-8276.8</v>
      </c>
      <c r="H45" s="94">
        <f t="shared" si="9"/>
        <v>0</v>
      </c>
      <c r="I45" s="95">
        <f t="shared" si="10"/>
        <v>1</v>
      </c>
      <c r="J45" s="67">
        <f t="shared" si="8"/>
        <v>-0.051133780123756994</v>
      </c>
      <c r="K45" s="68">
        <f t="shared" si="2"/>
        <v>0</v>
      </c>
      <c r="L45" s="67">
        <f t="shared" si="11"/>
        <v>1</v>
      </c>
      <c r="M45" s="69"/>
    </row>
    <row r="46" spans="1:13" s="52" customFormat="1" ht="13.5">
      <c r="A46" s="41" t="s">
        <v>70</v>
      </c>
      <c r="B46" s="53" t="s">
        <v>7</v>
      </c>
      <c r="C46" s="73">
        <f>SUM(C47,C49)</f>
        <v>5722.7</v>
      </c>
      <c r="D46" s="73">
        <f>SUM(D47,D49)</f>
        <v>10833.599999999999</v>
      </c>
      <c r="E46" s="73">
        <f>SUM(E47,E49)</f>
        <v>7972.299999999999</v>
      </c>
      <c r="F46" s="73">
        <f>SUM(F47,F49)</f>
        <v>2511.8</v>
      </c>
      <c r="G46" s="73">
        <f>SUM(G47,G49)</f>
        <v>7972.299999999999</v>
      </c>
      <c r="H46" s="90">
        <f t="shared" si="9"/>
        <v>0</v>
      </c>
      <c r="I46" s="86">
        <f t="shared" si="10"/>
        <v>1</v>
      </c>
      <c r="J46" s="28">
        <f t="shared" si="8"/>
        <v>0.04925258980289821</v>
      </c>
      <c r="K46" s="59">
        <f t="shared" si="2"/>
        <v>-2861.2999999999993</v>
      </c>
      <c r="L46" s="28">
        <f t="shared" si="11"/>
        <v>0.7358865012553537</v>
      </c>
      <c r="M46" s="63"/>
    </row>
    <row r="47" spans="1:13" s="52" customFormat="1" ht="27">
      <c r="A47" s="44" t="s">
        <v>71</v>
      </c>
      <c r="B47" s="50" t="s">
        <v>85</v>
      </c>
      <c r="C47" s="76">
        <f>C48</f>
        <v>5722.7</v>
      </c>
      <c r="D47" s="73">
        <f>D48</f>
        <v>5722.7</v>
      </c>
      <c r="E47" s="73">
        <f>E48</f>
        <v>2861.4</v>
      </c>
      <c r="F47" s="73">
        <f>F48</f>
        <v>2511.8</v>
      </c>
      <c r="G47" s="73">
        <f>G48</f>
        <v>2861.4</v>
      </c>
      <c r="H47" s="90">
        <f t="shared" si="9"/>
        <v>0</v>
      </c>
      <c r="I47" s="86">
        <f t="shared" si="10"/>
        <v>1</v>
      </c>
      <c r="J47" s="28">
        <f t="shared" si="8"/>
        <v>0.017677628847636562</v>
      </c>
      <c r="K47" s="59">
        <f t="shared" si="2"/>
        <v>-2861.2999999999997</v>
      </c>
      <c r="L47" s="28">
        <f t="shared" si="11"/>
        <v>0.5000087371345694</v>
      </c>
      <c r="M47" s="63"/>
    </row>
    <row r="48" spans="1:13" s="52" customFormat="1" ht="54">
      <c r="A48" s="55" t="s">
        <v>146</v>
      </c>
      <c r="B48" s="49" t="s">
        <v>104</v>
      </c>
      <c r="C48" s="58">
        <v>5722.7</v>
      </c>
      <c r="D48" s="58">
        <v>5722.7</v>
      </c>
      <c r="E48" s="57">
        <v>2861.4</v>
      </c>
      <c r="F48" s="57">
        <v>2511.8</v>
      </c>
      <c r="G48" s="57">
        <v>2861.4</v>
      </c>
      <c r="H48" s="98">
        <f t="shared" si="9"/>
        <v>0</v>
      </c>
      <c r="I48" s="99">
        <f t="shared" si="10"/>
        <v>1</v>
      </c>
      <c r="J48" s="54">
        <f t="shared" si="8"/>
        <v>0.017677628847636562</v>
      </c>
      <c r="K48" s="60">
        <f t="shared" si="2"/>
        <v>-2861.2999999999997</v>
      </c>
      <c r="L48" s="54">
        <f t="shared" si="11"/>
        <v>0.5000087371345694</v>
      </c>
      <c r="M48" s="63"/>
    </row>
    <row r="49" spans="1:13" s="52" customFormat="1" ht="13.5">
      <c r="A49" s="44" t="s">
        <v>149</v>
      </c>
      <c r="B49" s="50" t="s">
        <v>140</v>
      </c>
      <c r="C49" s="76">
        <f>C50</f>
        <v>0</v>
      </c>
      <c r="D49" s="73">
        <f>D50</f>
        <v>5110.9</v>
      </c>
      <c r="E49" s="73">
        <f>E50</f>
        <v>5110.9</v>
      </c>
      <c r="F49" s="73">
        <f>F50</f>
        <v>0</v>
      </c>
      <c r="G49" s="73">
        <f>G50</f>
        <v>5110.9</v>
      </c>
      <c r="H49" s="90">
        <f>G49-E49</f>
        <v>0</v>
      </c>
      <c r="I49" s="86">
        <f t="shared" si="10"/>
        <v>1</v>
      </c>
      <c r="J49" s="28">
        <f>G49/Всего_доходов_2003</f>
        <v>0.031574960955261654</v>
      </c>
      <c r="K49" s="59">
        <f t="shared" si="2"/>
        <v>0</v>
      </c>
      <c r="L49" s="28">
        <f t="shared" si="11"/>
        <v>1</v>
      </c>
      <c r="M49" s="63"/>
    </row>
    <row r="50" spans="1:13" s="52" customFormat="1" ht="110.25" customHeight="1">
      <c r="A50" s="55" t="s">
        <v>147</v>
      </c>
      <c r="B50" s="147" t="s">
        <v>148</v>
      </c>
      <c r="C50" s="58"/>
      <c r="D50" s="57">
        <v>5110.9</v>
      </c>
      <c r="E50" s="57">
        <v>5110.9</v>
      </c>
      <c r="F50" s="57"/>
      <c r="G50" s="57">
        <v>5110.9</v>
      </c>
      <c r="H50" s="90">
        <f>G50-E50</f>
        <v>0</v>
      </c>
      <c r="I50" s="86">
        <f t="shared" si="10"/>
        <v>1</v>
      </c>
      <c r="J50" s="28">
        <f>G50/Всего_доходов_2003</f>
        <v>0.031574960955261654</v>
      </c>
      <c r="K50" s="59">
        <f t="shared" si="2"/>
        <v>0</v>
      </c>
      <c r="L50" s="28">
        <f t="shared" si="11"/>
        <v>1</v>
      </c>
      <c r="M50" s="63"/>
    </row>
    <row r="51" spans="1:13" s="78" customFormat="1" ht="13.5">
      <c r="A51" s="45"/>
      <c r="B51" s="75" t="s">
        <v>9</v>
      </c>
      <c r="C51" s="76">
        <f>C6+C46</f>
        <v>340122.2</v>
      </c>
      <c r="D51" s="76">
        <f>D6+D46</f>
        <v>340591.3</v>
      </c>
      <c r="E51" s="76">
        <f>E6+E46</f>
        <v>147623.3</v>
      </c>
      <c r="F51" s="76">
        <f>F6+F46</f>
        <v>156954.89999999997</v>
      </c>
      <c r="G51" s="76">
        <f>G6+G46</f>
        <v>161865.59999999998</v>
      </c>
      <c r="H51" s="92">
        <f>G51-E51</f>
        <v>14242.299999999988</v>
      </c>
      <c r="I51" s="87">
        <f t="shared" si="10"/>
        <v>1.0964773176050122</v>
      </c>
      <c r="J51" s="54">
        <f>G51/Всего_доходов_2003</f>
        <v>1</v>
      </c>
      <c r="K51" s="59">
        <f t="shared" si="2"/>
        <v>-178725.7</v>
      </c>
      <c r="L51" s="28">
        <f t="shared" si="11"/>
        <v>0.475248780576603</v>
      </c>
      <c r="M51" s="77"/>
    </row>
    <row r="52" spans="1:13" s="25" customFormat="1" ht="13.5">
      <c r="A52" s="45"/>
      <c r="B52" s="19"/>
      <c r="C52" s="19"/>
      <c r="D52" s="103"/>
      <c r="E52" s="20"/>
      <c r="F52" s="20"/>
      <c r="G52" s="20"/>
      <c r="H52" s="92"/>
      <c r="I52" s="87"/>
      <c r="J52" s="24"/>
      <c r="K52" s="61"/>
      <c r="L52" s="29"/>
      <c r="M52" s="65"/>
    </row>
    <row r="53" spans="1:13" ht="13.5">
      <c r="A53" s="46" t="s">
        <v>14</v>
      </c>
      <c r="B53" s="11" t="s">
        <v>10</v>
      </c>
      <c r="C53" s="11"/>
      <c r="D53" s="104"/>
      <c r="E53" s="14"/>
      <c r="F53" s="142"/>
      <c r="G53" s="14"/>
      <c r="H53" s="92"/>
      <c r="I53" s="87"/>
      <c r="J53" s="30"/>
      <c r="K53" s="22"/>
      <c r="L53" s="30"/>
      <c r="M53" s="66"/>
    </row>
    <row r="54" spans="1:13" s="6" customFormat="1" ht="13.5">
      <c r="A54" s="47" t="s">
        <v>25</v>
      </c>
      <c r="B54" s="13" t="s">
        <v>31</v>
      </c>
      <c r="C54" s="105">
        <f>C60+C64+C69+C75+C79+C80</f>
        <v>52881.8</v>
      </c>
      <c r="D54" s="105">
        <f>D60+D64+D69+D75+D79+D80</f>
        <v>53293.8</v>
      </c>
      <c r="E54" s="161">
        <f>E60+E64+E69+E75+E79+E80</f>
        <v>22998.600000000002</v>
      </c>
      <c r="F54" s="161">
        <f>F60+F64+F69+F75+F79+F80</f>
        <v>21577.3</v>
      </c>
      <c r="G54" s="12">
        <f>G60+G64+G69+G75+G79+G80</f>
        <v>20004.699999999997</v>
      </c>
      <c r="H54" s="92">
        <f>G54-E54</f>
        <v>-2993.900000000005</v>
      </c>
      <c r="I54" s="87">
        <f>G54/E54</f>
        <v>0.869822510935448</v>
      </c>
      <c r="J54" s="28">
        <f>G54/G150</f>
        <v>0.11536017364547074</v>
      </c>
      <c r="K54" s="59">
        <f>G54-D54</f>
        <v>-33289.100000000006</v>
      </c>
      <c r="L54" s="28">
        <f>G54/D54</f>
        <v>0.3753663653182921</v>
      </c>
      <c r="M54" s="64"/>
    </row>
    <row r="55" spans="1:13" ht="13.5">
      <c r="A55" s="43"/>
      <c r="B55" s="15" t="s">
        <v>11</v>
      </c>
      <c r="C55" s="15"/>
      <c r="D55" s="14"/>
      <c r="E55" s="142"/>
      <c r="F55" s="142"/>
      <c r="G55" s="14"/>
      <c r="H55" s="92"/>
      <c r="I55" s="87"/>
      <c r="J55" s="31"/>
      <c r="K55" s="22"/>
      <c r="L55" s="31"/>
      <c r="M55" s="66"/>
    </row>
    <row r="56" spans="1:13" ht="13.5">
      <c r="A56" s="43"/>
      <c r="B56" s="16" t="s">
        <v>178</v>
      </c>
      <c r="C56" s="14">
        <f aca="true" t="shared" si="12" ref="C56:G57">C62+C66+C71+C77</f>
        <v>30398.999999999996</v>
      </c>
      <c r="D56" s="14">
        <f>D62+D66+D71+D77</f>
        <v>30398.999999999996</v>
      </c>
      <c r="E56" s="142">
        <f t="shared" si="12"/>
        <v>13709.199999999999</v>
      </c>
      <c r="F56" s="142">
        <f>F62+F66+F71+F77</f>
        <v>10871.5</v>
      </c>
      <c r="G56" s="14">
        <f t="shared" si="12"/>
        <v>12279.4</v>
      </c>
      <c r="H56" s="91">
        <f aca="true" t="shared" si="13" ref="H56:H87">G56-E56</f>
        <v>-1429.7999999999993</v>
      </c>
      <c r="I56" s="88">
        <f>G56/E56</f>
        <v>0.8957050739649287</v>
      </c>
      <c r="J56" s="31">
        <f>G56/G150</f>
        <v>0.07081104521748358</v>
      </c>
      <c r="K56" s="22">
        <f>G56-D56</f>
        <v>-18119.6</v>
      </c>
      <c r="L56" s="31">
        <f>G56/D56</f>
        <v>0.4039409191091813</v>
      </c>
      <c r="M56" s="66"/>
    </row>
    <row r="57" spans="1:14" ht="13.5">
      <c r="A57" s="43"/>
      <c r="B57" s="16" t="s">
        <v>177</v>
      </c>
      <c r="C57" s="14">
        <f t="shared" si="12"/>
        <v>7964.5</v>
      </c>
      <c r="D57" s="14">
        <f t="shared" si="12"/>
        <v>7963.300000000001</v>
      </c>
      <c r="E57" s="142">
        <f t="shared" si="12"/>
        <v>3353.5</v>
      </c>
      <c r="F57" s="142">
        <f>F63+F67+F72+F78</f>
        <v>2858.5</v>
      </c>
      <c r="G57" s="14">
        <f t="shared" si="12"/>
        <v>2920.2</v>
      </c>
      <c r="H57" s="91">
        <f t="shared" si="13"/>
        <v>-433.3000000000002</v>
      </c>
      <c r="I57" s="88">
        <f>G57/E57</f>
        <v>0.8707917101535708</v>
      </c>
      <c r="J57" s="31">
        <f>G57/G150</f>
        <v>0.01683978160529794</v>
      </c>
      <c r="K57" s="22">
        <f>G57-D57</f>
        <v>-5043.100000000001</v>
      </c>
      <c r="L57" s="31">
        <f>G57/D57</f>
        <v>0.3667072695992867</v>
      </c>
      <c r="M57" s="66"/>
      <c r="N57" s="7" t="s">
        <v>14</v>
      </c>
    </row>
    <row r="58" spans="1:13" ht="13.5">
      <c r="A58" s="43"/>
      <c r="B58" s="16" t="s">
        <v>179</v>
      </c>
      <c r="C58" s="14">
        <f>C73</f>
        <v>2102</v>
      </c>
      <c r="D58" s="14">
        <f>D73</f>
        <v>2102.1</v>
      </c>
      <c r="E58" s="142">
        <f>E73</f>
        <v>984.1</v>
      </c>
      <c r="F58" s="142">
        <f>F73</f>
        <v>255</v>
      </c>
      <c r="G58" s="14">
        <f>G73</f>
        <v>980.7</v>
      </c>
      <c r="H58" s="91">
        <f t="shared" si="13"/>
        <v>-3.3999999999999773</v>
      </c>
      <c r="I58" s="88">
        <f>G58/E58</f>
        <v>0.9965450665582766</v>
      </c>
      <c r="J58" s="31">
        <f>G58/G150</f>
        <v>0.005655357105785799</v>
      </c>
      <c r="K58" s="22">
        <f>G58-D58</f>
        <v>-1121.3999999999999</v>
      </c>
      <c r="L58" s="31">
        <f>G58/D58</f>
        <v>0.46653346653346656</v>
      </c>
      <c r="M58" s="66"/>
    </row>
    <row r="59" spans="1:13" ht="13.5">
      <c r="A59" s="43"/>
      <c r="B59" s="17" t="s">
        <v>180</v>
      </c>
      <c r="C59" s="106">
        <f>C74+C68</f>
        <v>1614.9</v>
      </c>
      <c r="D59" s="106">
        <f>D74+D68</f>
        <v>1576.7</v>
      </c>
      <c r="E59" s="162">
        <f>E74+E68</f>
        <v>606.4</v>
      </c>
      <c r="F59" s="162">
        <f>F74+F68</f>
        <v>2911.9</v>
      </c>
      <c r="G59" s="106">
        <f>G74+G68</f>
        <v>560.2</v>
      </c>
      <c r="H59" s="91">
        <f t="shared" si="13"/>
        <v>-46.19999999999993</v>
      </c>
      <c r="I59" s="88">
        <f>G59/E59</f>
        <v>0.9238126649076518</v>
      </c>
      <c r="J59" s="31">
        <f>G59/G150</f>
        <v>0.0032304793011738607</v>
      </c>
      <c r="K59" s="22">
        <f>G59-D59</f>
        <v>-1016.5</v>
      </c>
      <c r="L59" s="31">
        <f>G59/D59</f>
        <v>0.3552990423035454</v>
      </c>
      <c r="M59" s="66"/>
    </row>
    <row r="60" spans="1:13" ht="27">
      <c r="A60" s="43" t="s">
        <v>91</v>
      </c>
      <c r="B60" s="17" t="s">
        <v>112</v>
      </c>
      <c r="C60" s="106">
        <f>C62+C63</f>
        <v>1350.9</v>
      </c>
      <c r="D60" s="106">
        <v>1350.9</v>
      </c>
      <c r="E60" s="142">
        <f>E62+E63</f>
        <v>730.7</v>
      </c>
      <c r="F60" s="142">
        <v>416.6</v>
      </c>
      <c r="G60" s="14">
        <f>G62+G63</f>
        <v>716.1</v>
      </c>
      <c r="H60" s="91">
        <f t="shared" si="13"/>
        <v>-14.600000000000023</v>
      </c>
      <c r="I60" s="88">
        <f>G60/E60</f>
        <v>0.9800191597098672</v>
      </c>
      <c r="J60" s="31">
        <f>G60/G150</f>
        <v>0.004129500584738668</v>
      </c>
      <c r="K60" s="22">
        <f>G60-D60</f>
        <v>-634.8000000000001</v>
      </c>
      <c r="L60" s="31">
        <f>G60/D60</f>
        <v>0.5300910504108372</v>
      </c>
      <c r="M60" s="66"/>
    </row>
    <row r="61" spans="1:13" ht="13.5">
      <c r="A61" s="43"/>
      <c r="B61" s="15" t="s">
        <v>11</v>
      </c>
      <c r="C61" s="15"/>
      <c r="D61" s="106"/>
      <c r="E61" s="142"/>
      <c r="F61" s="142"/>
      <c r="G61" s="14"/>
      <c r="H61" s="91"/>
      <c r="I61" s="88"/>
      <c r="J61" s="31"/>
      <c r="K61" s="22"/>
      <c r="L61" s="31"/>
      <c r="M61" s="66"/>
    </row>
    <row r="62" spans="1:13" ht="13.5">
      <c r="A62" s="43"/>
      <c r="B62" s="16" t="s">
        <v>178</v>
      </c>
      <c r="C62" s="106">
        <v>1070.5</v>
      </c>
      <c r="D62" s="106">
        <v>1070.5</v>
      </c>
      <c r="E62" s="142">
        <v>605.6</v>
      </c>
      <c r="F62" s="142">
        <v>329.4</v>
      </c>
      <c r="G62" s="14">
        <v>605.5</v>
      </c>
      <c r="H62" s="91">
        <f t="shared" si="13"/>
        <v>-0.10000000000002274</v>
      </c>
      <c r="I62" s="88">
        <f>G62/E62</f>
        <v>0.9998348745046235</v>
      </c>
      <c r="J62" s="31">
        <f>G62/G150</f>
        <v>0.0034917087055708184</v>
      </c>
      <c r="K62" s="22">
        <f>G62-D62</f>
        <v>-465</v>
      </c>
      <c r="L62" s="31">
        <f>G62/D62</f>
        <v>0.5656235404016815</v>
      </c>
      <c r="M62" s="66"/>
    </row>
    <row r="63" spans="1:13" ht="13.5">
      <c r="A63" s="43"/>
      <c r="B63" s="16" t="s">
        <v>177</v>
      </c>
      <c r="C63" s="106">
        <v>280.4</v>
      </c>
      <c r="D63" s="106">
        <v>280.4</v>
      </c>
      <c r="E63" s="142">
        <v>125.1</v>
      </c>
      <c r="F63" s="142">
        <v>87.2</v>
      </c>
      <c r="G63" s="14">
        <v>110.6</v>
      </c>
      <c r="H63" s="91">
        <f t="shared" si="13"/>
        <v>-14.5</v>
      </c>
      <c r="I63" s="88">
        <f>G63/E63</f>
        <v>0.8840927258193445</v>
      </c>
      <c r="J63" s="31">
        <f>G63/G150</f>
        <v>0.0006377918791678488</v>
      </c>
      <c r="K63" s="22">
        <f>G63-D63</f>
        <v>-169.79999999999998</v>
      </c>
      <c r="L63" s="31">
        <f>G63/D63</f>
        <v>0.39443651925820256</v>
      </c>
      <c r="M63" s="66"/>
    </row>
    <row r="64" spans="1:13" ht="40.5">
      <c r="A64" s="43" t="s">
        <v>92</v>
      </c>
      <c r="B64" s="17" t="s">
        <v>113</v>
      </c>
      <c r="C64" s="106">
        <v>3497</v>
      </c>
      <c r="D64" s="106">
        <v>3497</v>
      </c>
      <c r="E64" s="142">
        <v>1414.6</v>
      </c>
      <c r="F64" s="142">
        <v>873.2</v>
      </c>
      <c r="G64" s="14">
        <v>937.4</v>
      </c>
      <c r="H64" s="91">
        <f>G64-E64</f>
        <v>-477.19999999999993</v>
      </c>
      <c r="I64" s="88">
        <f>G64/E64</f>
        <v>0.6626608228474481</v>
      </c>
      <c r="J64" s="31">
        <f>G64/G150</f>
        <v>0.0054056610084262345</v>
      </c>
      <c r="K64" s="22">
        <f>G64-D64</f>
        <v>-2559.6</v>
      </c>
      <c r="L64" s="31">
        <f>G64/D64</f>
        <v>0.26805833571632826</v>
      </c>
      <c r="M64" s="66"/>
    </row>
    <row r="65" spans="1:13" ht="13.5">
      <c r="A65" s="43"/>
      <c r="B65" s="15" t="s">
        <v>11</v>
      </c>
      <c r="C65" s="15"/>
      <c r="D65" s="106"/>
      <c r="E65" s="142"/>
      <c r="F65" s="142"/>
      <c r="G65" s="14"/>
      <c r="H65" s="91"/>
      <c r="I65" s="88"/>
      <c r="J65" s="31"/>
      <c r="K65" s="22"/>
      <c r="L65" s="31"/>
      <c r="M65" s="66"/>
    </row>
    <row r="66" spans="1:13" ht="13.5">
      <c r="A66" s="43"/>
      <c r="B66" s="16" t="s">
        <v>178</v>
      </c>
      <c r="C66" s="106">
        <v>2617.1</v>
      </c>
      <c r="D66" s="106">
        <v>2617.1</v>
      </c>
      <c r="E66" s="142">
        <v>1073.3</v>
      </c>
      <c r="F66" s="142">
        <v>676.5</v>
      </c>
      <c r="G66" s="14">
        <v>745.6</v>
      </c>
      <c r="H66" s="91">
        <f t="shared" si="13"/>
        <v>-327.69999999999993</v>
      </c>
      <c r="I66" s="88">
        <f>G66/E66</f>
        <v>0.6946799590049381</v>
      </c>
      <c r="J66" s="31">
        <f>G66/G150</f>
        <v>0.0042996168635402185</v>
      </c>
      <c r="K66" s="22">
        <f>G66-D66</f>
        <v>-1871.5</v>
      </c>
      <c r="L66" s="31">
        <f>G66/D66</f>
        <v>0.28489549501356465</v>
      </c>
      <c r="M66" s="66"/>
    </row>
    <row r="67" spans="1:13" ht="13.5">
      <c r="A67" s="43"/>
      <c r="B67" s="16" t="s">
        <v>177</v>
      </c>
      <c r="C67" s="106">
        <v>685.7</v>
      </c>
      <c r="D67" s="106">
        <v>685.7</v>
      </c>
      <c r="E67" s="142">
        <v>281.2</v>
      </c>
      <c r="F67" s="142">
        <v>196.7</v>
      </c>
      <c r="G67" s="14">
        <v>174.1</v>
      </c>
      <c r="H67" s="91">
        <f t="shared" si="13"/>
        <v>-107.1</v>
      </c>
      <c r="I67" s="88">
        <f>G67/E67</f>
        <v>0.6191322901849218</v>
      </c>
      <c r="J67" s="31">
        <f>G67/G150</f>
        <v>0.0010039743776050858</v>
      </c>
      <c r="K67" s="22">
        <f>G67-D67</f>
        <v>-511.6</v>
      </c>
      <c r="L67" s="31">
        <f>G67/D67</f>
        <v>0.25390112294006123</v>
      </c>
      <c r="M67" s="66"/>
    </row>
    <row r="68" spans="1:13" ht="13.5">
      <c r="A68" s="43"/>
      <c r="B68" s="17" t="s">
        <v>180</v>
      </c>
      <c r="C68" s="106">
        <v>110.4</v>
      </c>
      <c r="D68" s="106">
        <v>92.2</v>
      </c>
      <c r="E68" s="142">
        <v>4.5</v>
      </c>
      <c r="F68" s="142">
        <v>0</v>
      </c>
      <c r="G68" s="14">
        <v>0</v>
      </c>
      <c r="H68" s="91">
        <f t="shared" si="13"/>
        <v>-4.5</v>
      </c>
      <c r="I68" s="88">
        <f>G68/E68</f>
        <v>0</v>
      </c>
      <c r="J68" s="31">
        <f>G68/G150</f>
        <v>0</v>
      </c>
      <c r="K68" s="22">
        <f>G68-D68</f>
        <v>-92.2</v>
      </c>
      <c r="L68" s="31">
        <f>G68/D68</f>
        <v>0</v>
      </c>
      <c r="M68" s="66"/>
    </row>
    <row r="69" spans="1:13" ht="40.5">
      <c r="A69" s="43" t="s">
        <v>93</v>
      </c>
      <c r="B69" s="17" t="s">
        <v>114</v>
      </c>
      <c r="C69" s="106">
        <v>38096.3</v>
      </c>
      <c r="D69" s="106">
        <v>38018.1</v>
      </c>
      <c r="E69" s="142">
        <v>16614.2</v>
      </c>
      <c r="F69" s="142">
        <v>18811.1</v>
      </c>
      <c r="G69" s="142">
        <v>15252.8</v>
      </c>
      <c r="H69" s="91">
        <f>G69-E69</f>
        <v>-1361.4000000000015</v>
      </c>
      <c r="I69" s="88">
        <f>G69/E69</f>
        <v>0.9180580467311095</v>
      </c>
      <c r="J69" s="31">
        <f>G69/G150</f>
        <v>0.08795761278997617</v>
      </c>
      <c r="K69" s="22">
        <f>G69-D69</f>
        <v>-22765.3</v>
      </c>
      <c r="L69" s="31">
        <f>G69/D69</f>
        <v>0.4011983765627425</v>
      </c>
      <c r="M69" s="66"/>
    </row>
    <row r="70" spans="1:13" ht="13.5">
      <c r="A70" s="43"/>
      <c r="B70" s="15" t="s">
        <v>11</v>
      </c>
      <c r="C70" s="15"/>
      <c r="D70" s="106"/>
      <c r="E70" s="142"/>
      <c r="F70" s="142"/>
      <c r="G70" s="14"/>
      <c r="H70" s="91"/>
      <c r="I70" s="88"/>
      <c r="J70" s="31"/>
      <c r="K70" s="22"/>
      <c r="L70" s="31"/>
      <c r="M70" s="66"/>
    </row>
    <row r="71" spans="1:13" ht="13.5">
      <c r="A71" s="43"/>
      <c r="B71" s="16" t="s">
        <v>178</v>
      </c>
      <c r="C71" s="106">
        <v>22601.1</v>
      </c>
      <c r="D71" s="14">
        <v>22601.1</v>
      </c>
      <c r="E71" s="142">
        <v>10197.5</v>
      </c>
      <c r="F71" s="142">
        <v>9018.9</v>
      </c>
      <c r="G71" s="14">
        <v>9436.5</v>
      </c>
      <c r="H71" s="91">
        <f t="shared" si="13"/>
        <v>-761</v>
      </c>
      <c r="I71" s="88">
        <f>G71/E71</f>
        <v>0.9253738661436627</v>
      </c>
      <c r="J71" s="31">
        <f>G71/G150</f>
        <v>0.054417025929180886</v>
      </c>
      <c r="K71" s="22">
        <f>G71-D71</f>
        <v>-13164.599999999999</v>
      </c>
      <c r="L71" s="31">
        <f>G71/D71</f>
        <v>0.41752392582661907</v>
      </c>
      <c r="M71" s="66"/>
    </row>
    <row r="72" spans="1:13" ht="13.5">
      <c r="A72" s="43"/>
      <c r="B72" s="16" t="s">
        <v>177</v>
      </c>
      <c r="C72" s="106">
        <v>5921.5</v>
      </c>
      <c r="D72" s="14">
        <v>5920.3</v>
      </c>
      <c r="E72" s="14">
        <v>2467</v>
      </c>
      <c r="F72" s="142">
        <v>2422.4</v>
      </c>
      <c r="G72" s="14">
        <v>2235.5</v>
      </c>
      <c r="H72" s="91">
        <f t="shared" si="13"/>
        <v>-231.5</v>
      </c>
      <c r="I72" s="88">
        <f>G72/E72</f>
        <v>0.9061613295500608</v>
      </c>
      <c r="J72" s="31">
        <f>G72/G150</f>
        <v>0.012891353941046348</v>
      </c>
      <c r="K72" s="22">
        <f>G72-D72</f>
        <v>-3684.8</v>
      </c>
      <c r="L72" s="31">
        <f>G72/D72</f>
        <v>0.37759910815330305</v>
      </c>
      <c r="M72" s="66"/>
    </row>
    <row r="73" spans="1:13" ht="13.5">
      <c r="A73" s="43"/>
      <c r="B73" s="16" t="s">
        <v>179</v>
      </c>
      <c r="C73" s="106">
        <v>2102</v>
      </c>
      <c r="D73" s="106">
        <v>2102.1</v>
      </c>
      <c r="E73" s="14">
        <v>984.1</v>
      </c>
      <c r="F73" s="142">
        <v>255</v>
      </c>
      <c r="G73" s="14">
        <v>980.7</v>
      </c>
      <c r="H73" s="91">
        <f t="shared" si="13"/>
        <v>-3.3999999999999773</v>
      </c>
      <c r="I73" s="88">
        <f>G73/E73</f>
        <v>0.9965450665582766</v>
      </c>
      <c r="J73" s="31">
        <f>G73/G150</f>
        <v>0.005655357105785799</v>
      </c>
      <c r="K73" s="22">
        <f>G73-D73</f>
        <v>-1121.3999999999999</v>
      </c>
      <c r="L73" s="31">
        <f>G73/D73</f>
        <v>0.46653346653346656</v>
      </c>
      <c r="M73" s="66"/>
    </row>
    <row r="74" spans="1:13" ht="13.5">
      <c r="A74" s="43"/>
      <c r="B74" s="17" t="s">
        <v>180</v>
      </c>
      <c r="C74" s="106">
        <v>1504.5</v>
      </c>
      <c r="D74" s="14">
        <v>1484.5</v>
      </c>
      <c r="E74" s="14">
        <v>601.9</v>
      </c>
      <c r="F74" s="142">
        <v>2911.9</v>
      </c>
      <c r="G74" s="14">
        <v>560.2</v>
      </c>
      <c r="H74" s="91">
        <f t="shared" si="13"/>
        <v>-41.69999999999993</v>
      </c>
      <c r="I74" s="88">
        <f>G74/E74</f>
        <v>0.930719388602758</v>
      </c>
      <c r="J74" s="31">
        <f>G74/G150</f>
        <v>0.0032304793011738607</v>
      </c>
      <c r="K74" s="22">
        <f>G74-D74</f>
        <v>-924.3</v>
      </c>
      <c r="L74" s="31">
        <f>G74/D74</f>
        <v>0.37736611653755475</v>
      </c>
      <c r="M74" s="66"/>
    </row>
    <row r="75" spans="1:13" ht="40.5">
      <c r="A75" s="43" t="s">
        <v>116</v>
      </c>
      <c r="B75" s="17" t="s">
        <v>118</v>
      </c>
      <c r="C75" s="106">
        <v>6109.5</v>
      </c>
      <c r="D75" s="106">
        <v>6109.5</v>
      </c>
      <c r="E75" s="14">
        <v>2724.2</v>
      </c>
      <c r="F75" s="142">
        <v>1134.4</v>
      </c>
      <c r="G75" s="14">
        <v>1930.6</v>
      </c>
      <c r="H75" s="91">
        <f>G75-E75</f>
        <v>-793.5999999999999</v>
      </c>
      <c r="I75" s="88">
        <f>G75/E75</f>
        <v>0.7086851185669187</v>
      </c>
      <c r="J75" s="31">
        <f>G75/G150</f>
        <v>0.01113310128319574</v>
      </c>
      <c r="K75" s="22">
        <f>G75-D75</f>
        <v>-4178.9</v>
      </c>
      <c r="L75" s="31">
        <f>G75/D75</f>
        <v>0.31599967264096895</v>
      </c>
      <c r="M75" s="66"/>
    </row>
    <row r="76" spans="1:13" ht="13.5">
      <c r="A76" s="43"/>
      <c r="B76" s="17" t="s">
        <v>11</v>
      </c>
      <c r="C76" s="106"/>
      <c r="D76" s="106"/>
      <c r="E76" s="14"/>
      <c r="F76" s="14"/>
      <c r="G76" s="14"/>
      <c r="H76" s="91"/>
      <c r="I76" s="88"/>
      <c r="J76" s="31"/>
      <c r="K76" s="22"/>
      <c r="L76" s="31"/>
      <c r="M76" s="66"/>
    </row>
    <row r="77" spans="1:13" ht="13.5">
      <c r="A77" s="43"/>
      <c r="B77" s="16" t="s">
        <v>181</v>
      </c>
      <c r="C77" s="106">
        <v>4110.3</v>
      </c>
      <c r="D77" s="106">
        <v>4110.3</v>
      </c>
      <c r="E77" s="14">
        <v>1832.8</v>
      </c>
      <c r="F77" s="14">
        <v>846.7</v>
      </c>
      <c r="G77" s="14">
        <v>1491.8</v>
      </c>
      <c r="H77" s="91">
        <f>G77-E77</f>
        <v>-341</v>
      </c>
      <c r="I77" s="88">
        <f>G77/E77</f>
        <v>0.813945875163684</v>
      </c>
      <c r="J77" s="31">
        <f>G77/G150</f>
        <v>0.008602693719191654</v>
      </c>
      <c r="K77" s="22">
        <f aca="true" t="shared" si="14" ref="K77:K82">G77-D77</f>
        <v>-2618.5</v>
      </c>
      <c r="L77" s="31">
        <f aca="true" t="shared" si="15" ref="L77:L82">G77/D77</f>
        <v>0.36294187772182074</v>
      </c>
      <c r="M77" s="66"/>
    </row>
    <row r="78" spans="1:13" ht="13.5">
      <c r="A78" s="43"/>
      <c r="B78" s="16" t="s">
        <v>182</v>
      </c>
      <c r="C78" s="106">
        <v>1076.9</v>
      </c>
      <c r="D78" s="106">
        <v>1076.9</v>
      </c>
      <c r="E78" s="14">
        <v>480.2</v>
      </c>
      <c r="F78" s="14">
        <v>152.2</v>
      </c>
      <c r="G78" s="14">
        <v>400</v>
      </c>
      <c r="H78" s="91">
        <f>G78-E78</f>
        <v>-80.19999999999999</v>
      </c>
      <c r="I78" s="88">
        <f>G78/E78</f>
        <v>0.8329862557267805</v>
      </c>
      <c r="J78" s="31">
        <f>G78/G150</f>
        <v>0.002306661407478658</v>
      </c>
      <c r="K78" s="22">
        <f t="shared" si="14"/>
        <v>-676.9000000000001</v>
      </c>
      <c r="L78" s="31">
        <f t="shared" si="15"/>
        <v>0.3714365307828025</v>
      </c>
      <c r="M78" s="66"/>
    </row>
    <row r="79" spans="1:13" ht="13.5">
      <c r="A79" s="43" t="s">
        <v>27</v>
      </c>
      <c r="B79" s="17" t="s">
        <v>28</v>
      </c>
      <c r="C79" s="106">
        <v>1530</v>
      </c>
      <c r="D79" s="106">
        <v>1612.5</v>
      </c>
      <c r="E79" s="142">
        <v>0</v>
      </c>
      <c r="F79" s="14">
        <v>0</v>
      </c>
      <c r="G79" s="14">
        <v>0</v>
      </c>
      <c r="H79" s="91">
        <f t="shared" si="13"/>
        <v>0</v>
      </c>
      <c r="I79" s="88">
        <v>0</v>
      </c>
      <c r="J79" s="31">
        <f>G79/G150</f>
        <v>0</v>
      </c>
      <c r="K79" s="22">
        <f t="shared" si="14"/>
        <v>-1612.5</v>
      </c>
      <c r="L79" s="31">
        <f t="shared" si="15"/>
        <v>0</v>
      </c>
      <c r="M79" s="66"/>
    </row>
    <row r="80" spans="1:13" s="6" customFormat="1" ht="13.5">
      <c r="A80" s="43" t="s">
        <v>78</v>
      </c>
      <c r="B80" s="17" t="s">
        <v>29</v>
      </c>
      <c r="C80" s="106">
        <v>2298.1</v>
      </c>
      <c r="D80" s="106">
        <v>2705.8</v>
      </c>
      <c r="E80" s="14">
        <v>1514.9</v>
      </c>
      <c r="F80" s="14">
        <v>342</v>
      </c>
      <c r="G80" s="14">
        <v>1167.8</v>
      </c>
      <c r="H80" s="91">
        <f t="shared" si="13"/>
        <v>-347.10000000000014</v>
      </c>
      <c r="I80" s="88">
        <f>G80/E80</f>
        <v>0.770875965410258</v>
      </c>
      <c r="J80" s="31">
        <f>G80/G150</f>
        <v>0.006734297979133941</v>
      </c>
      <c r="K80" s="22">
        <f t="shared" si="14"/>
        <v>-1538.0000000000002</v>
      </c>
      <c r="L80" s="31">
        <f t="shared" si="15"/>
        <v>0.43159139625988613</v>
      </c>
      <c r="M80" s="64"/>
    </row>
    <row r="81" spans="1:13" s="6" customFormat="1" ht="40.5">
      <c r="A81" s="47" t="s">
        <v>124</v>
      </c>
      <c r="B81" s="17" t="s">
        <v>125</v>
      </c>
      <c r="C81" s="106">
        <v>58.3</v>
      </c>
      <c r="D81" s="106">
        <v>58.3</v>
      </c>
      <c r="E81" s="14">
        <v>40.5</v>
      </c>
      <c r="F81" s="14">
        <v>0</v>
      </c>
      <c r="G81" s="14">
        <v>26.2</v>
      </c>
      <c r="H81" s="91">
        <f t="shared" si="13"/>
        <v>-14.3</v>
      </c>
      <c r="I81" s="88">
        <f>G81/E81</f>
        <v>0.6469135802469136</v>
      </c>
      <c r="J81" s="31">
        <f>G81/G150</f>
        <v>0.0001510863221898521</v>
      </c>
      <c r="K81" s="22">
        <f t="shared" si="14"/>
        <v>-32.099999999999994</v>
      </c>
      <c r="L81" s="31">
        <f t="shared" si="15"/>
        <v>0.44939965694682676</v>
      </c>
      <c r="M81" s="64"/>
    </row>
    <row r="82" spans="1:13" ht="13.5">
      <c r="A82" s="47" t="s">
        <v>30</v>
      </c>
      <c r="B82" s="13" t="s">
        <v>32</v>
      </c>
      <c r="C82" s="105">
        <f>C84+C85+C87</f>
        <v>30930</v>
      </c>
      <c r="D82" s="105">
        <f>D84+D85+D86+D87</f>
        <v>27166.4</v>
      </c>
      <c r="E82" s="12">
        <f>E84+E85+E86+E87</f>
        <v>13936.4</v>
      </c>
      <c r="F82" s="12">
        <f>F84+F85+F86+F87</f>
        <v>11199.5</v>
      </c>
      <c r="G82" s="12">
        <f>G84+G85+G86+G87</f>
        <v>13823.199999999999</v>
      </c>
      <c r="H82" s="92">
        <f t="shared" si="13"/>
        <v>-113.20000000000073</v>
      </c>
      <c r="I82" s="87">
        <f>G82/E82</f>
        <v>0.9918773858385235</v>
      </c>
      <c r="J82" s="54">
        <f>G82/G150</f>
        <v>0.07971360491964745</v>
      </c>
      <c r="K82" s="59">
        <f t="shared" si="14"/>
        <v>-13343.200000000003</v>
      </c>
      <c r="L82" s="28">
        <f t="shared" si="15"/>
        <v>0.5088344425466752</v>
      </c>
      <c r="M82" s="66"/>
    </row>
    <row r="83" spans="1:13" ht="13.5">
      <c r="A83" s="43"/>
      <c r="B83" s="15" t="s">
        <v>11</v>
      </c>
      <c r="C83" s="15"/>
      <c r="D83" s="14"/>
      <c r="E83" s="14"/>
      <c r="F83" s="14"/>
      <c r="G83" s="14"/>
      <c r="H83" s="91"/>
      <c r="I83" s="88"/>
      <c r="J83" s="31"/>
      <c r="K83" s="22"/>
      <c r="L83" s="31"/>
      <c r="M83" s="66"/>
    </row>
    <row r="84" spans="1:13" ht="13.5">
      <c r="A84" s="9" t="s">
        <v>94</v>
      </c>
      <c r="B84" s="16" t="s">
        <v>126</v>
      </c>
      <c r="C84" s="14">
        <v>5230</v>
      </c>
      <c r="D84" s="14">
        <v>1000</v>
      </c>
      <c r="E84" s="14">
        <v>0</v>
      </c>
      <c r="F84" s="56">
        <v>0</v>
      </c>
      <c r="G84" s="56">
        <v>0</v>
      </c>
      <c r="H84" s="93">
        <f t="shared" si="13"/>
        <v>0</v>
      </c>
      <c r="I84" s="89">
        <v>0</v>
      </c>
      <c r="J84" s="31">
        <f>G84/G150</f>
        <v>0</v>
      </c>
      <c r="K84" s="22">
        <f aca="true" t="shared" si="16" ref="K84:K89">G84-D84</f>
        <v>-1000</v>
      </c>
      <c r="L84" s="31">
        <f aca="true" t="shared" si="17" ref="L84:L89">G84/D84</f>
        <v>0</v>
      </c>
      <c r="M84" s="66"/>
    </row>
    <row r="85" spans="1:13" s="6" customFormat="1" ht="13.5">
      <c r="A85" s="9"/>
      <c r="B85" s="16" t="s">
        <v>95</v>
      </c>
      <c r="C85" s="14">
        <v>25000</v>
      </c>
      <c r="D85" s="14">
        <v>20355.5</v>
      </c>
      <c r="E85" s="14">
        <v>8612.9</v>
      </c>
      <c r="F85" s="148">
        <v>11199.5</v>
      </c>
      <c r="G85" s="148">
        <v>8612.9</v>
      </c>
      <c r="H85" s="93">
        <f t="shared" si="13"/>
        <v>0</v>
      </c>
      <c r="I85" s="89">
        <f>G85/E85</f>
        <v>1</v>
      </c>
      <c r="J85" s="31">
        <f>G85/G150</f>
        <v>0.049667610091182327</v>
      </c>
      <c r="K85" s="22">
        <f t="shared" si="16"/>
        <v>-11742.6</v>
      </c>
      <c r="L85" s="31">
        <f t="shared" si="17"/>
        <v>0.4231239714082189</v>
      </c>
      <c r="M85" s="64"/>
    </row>
    <row r="86" spans="1:13" s="6" customFormat="1" ht="40.5">
      <c r="A86" s="9"/>
      <c r="B86" s="16" t="s">
        <v>183</v>
      </c>
      <c r="C86" s="14">
        <v>0</v>
      </c>
      <c r="D86" s="14">
        <v>5110.9</v>
      </c>
      <c r="E86" s="14">
        <v>5110.9</v>
      </c>
      <c r="F86" s="56">
        <v>0</v>
      </c>
      <c r="G86" s="56">
        <v>5110.9</v>
      </c>
      <c r="H86" s="93">
        <f t="shared" si="13"/>
        <v>0</v>
      </c>
      <c r="I86" s="89">
        <f>G86/E86</f>
        <v>1</v>
      </c>
      <c r="J86" s="31">
        <f>G86/G150</f>
        <v>0.029472789468706677</v>
      </c>
      <c r="K86" s="22">
        <f t="shared" si="16"/>
        <v>0</v>
      </c>
      <c r="L86" s="31">
        <f t="shared" si="17"/>
        <v>1</v>
      </c>
      <c r="M86" s="64"/>
    </row>
    <row r="87" spans="1:13" s="6" customFormat="1" ht="13.5">
      <c r="A87" s="9" t="s">
        <v>127</v>
      </c>
      <c r="B87" s="16" t="s">
        <v>128</v>
      </c>
      <c r="C87" s="14">
        <v>700</v>
      </c>
      <c r="D87" s="14">
        <v>700</v>
      </c>
      <c r="E87" s="14">
        <v>212.6</v>
      </c>
      <c r="F87" s="56">
        <v>0</v>
      </c>
      <c r="G87" s="56">
        <v>99.4</v>
      </c>
      <c r="H87" s="93">
        <f t="shared" si="13"/>
        <v>-113.19999999999999</v>
      </c>
      <c r="I87" s="89">
        <f>G87/E87</f>
        <v>0.4675446848541863</v>
      </c>
      <c r="J87" s="31">
        <f>G87/G150</f>
        <v>0.0005732053597584465</v>
      </c>
      <c r="K87" s="22">
        <f t="shared" si="16"/>
        <v>-600.6</v>
      </c>
      <c r="L87" s="31">
        <f t="shared" si="17"/>
        <v>0.14200000000000002</v>
      </c>
      <c r="M87" s="64"/>
    </row>
    <row r="88" spans="1:13" ht="13.5">
      <c r="A88" s="47" t="s">
        <v>26</v>
      </c>
      <c r="B88" s="11" t="s">
        <v>12</v>
      </c>
      <c r="C88" s="12">
        <f>C89+C93+C96+C106</f>
        <v>215603.8</v>
      </c>
      <c r="D88" s="12">
        <f>D89+D93+D96+D106</f>
        <v>231153.6</v>
      </c>
      <c r="E88" s="12">
        <f>E89+E93+E96+E106</f>
        <v>120683.89999999998</v>
      </c>
      <c r="F88" s="12">
        <v>108389.4</v>
      </c>
      <c r="G88" s="12">
        <f>G89+G93+G96+G106</f>
        <v>120683.89999999998</v>
      </c>
      <c r="H88" s="92">
        <f>G88-E88</f>
        <v>0</v>
      </c>
      <c r="I88" s="87">
        <f>G88/E88</f>
        <v>1</v>
      </c>
      <c r="J88" s="54">
        <f>G88/G150</f>
        <v>0.6959422365850338</v>
      </c>
      <c r="K88" s="59">
        <f t="shared" si="16"/>
        <v>-110469.70000000003</v>
      </c>
      <c r="L88" s="28">
        <f t="shared" si="17"/>
        <v>0.5220939669553059</v>
      </c>
      <c r="M88" s="66"/>
    </row>
    <row r="89" spans="1:13" ht="13.5">
      <c r="A89" s="43" t="s">
        <v>117</v>
      </c>
      <c r="B89" s="135" t="s">
        <v>162</v>
      </c>
      <c r="C89" s="137">
        <f>C91</f>
        <v>1750</v>
      </c>
      <c r="D89" s="137">
        <f>D91+D92</f>
        <v>11699.8</v>
      </c>
      <c r="E89" s="137">
        <f>E91+E92</f>
        <v>2184</v>
      </c>
      <c r="F89" s="137">
        <f>F91</f>
        <v>674.1</v>
      </c>
      <c r="G89" s="137">
        <f>G91+G92</f>
        <v>2184</v>
      </c>
      <c r="H89" s="93">
        <f>G89-E89</f>
        <v>0</v>
      </c>
      <c r="I89" s="89">
        <f>G89/E89</f>
        <v>1</v>
      </c>
      <c r="J89" s="31">
        <f>G89/G150</f>
        <v>0.012594371284833471</v>
      </c>
      <c r="K89" s="22">
        <f t="shared" si="16"/>
        <v>-9515.8</v>
      </c>
      <c r="L89" s="31">
        <f t="shared" si="17"/>
        <v>0.1866698576044035</v>
      </c>
      <c r="M89" s="66"/>
    </row>
    <row r="90" spans="1:13" ht="13.5">
      <c r="A90" s="43"/>
      <c r="B90" s="135" t="s">
        <v>11</v>
      </c>
      <c r="C90" s="12"/>
      <c r="D90" s="12"/>
      <c r="E90" s="12"/>
      <c r="F90" s="12"/>
      <c r="G90" s="12"/>
      <c r="H90" s="92"/>
      <c r="I90" s="87"/>
      <c r="J90" s="31"/>
      <c r="K90" s="59"/>
      <c r="L90" s="28"/>
      <c r="M90" s="66"/>
    </row>
    <row r="91" spans="1:13" ht="27">
      <c r="A91" s="43"/>
      <c r="B91" s="136" t="s">
        <v>184</v>
      </c>
      <c r="C91" s="137">
        <v>1750</v>
      </c>
      <c r="D91" s="137">
        <v>1750</v>
      </c>
      <c r="E91" s="137">
        <v>1057.1</v>
      </c>
      <c r="F91" s="137">
        <v>674.1</v>
      </c>
      <c r="G91" s="137">
        <v>1057.1</v>
      </c>
      <c r="H91" s="93">
        <f>G91-E91</f>
        <v>0</v>
      </c>
      <c r="I91" s="89">
        <f>G91/E91</f>
        <v>1</v>
      </c>
      <c r="J91" s="31">
        <f>G91/G150</f>
        <v>0.006095929434614222</v>
      </c>
      <c r="K91" s="22">
        <f>G91-D91</f>
        <v>-692.9000000000001</v>
      </c>
      <c r="L91" s="31">
        <f>G91/D91</f>
        <v>0.6040571428571428</v>
      </c>
      <c r="M91" s="66"/>
    </row>
    <row r="92" spans="1:13" ht="27">
      <c r="A92" s="43"/>
      <c r="B92" s="136" t="s">
        <v>185</v>
      </c>
      <c r="C92" s="137">
        <v>0</v>
      </c>
      <c r="D92" s="137">
        <v>9949.8</v>
      </c>
      <c r="E92" s="137">
        <v>1126.9</v>
      </c>
      <c r="F92" s="137">
        <v>0</v>
      </c>
      <c r="G92" s="137">
        <v>1126.9</v>
      </c>
      <c r="H92" s="93">
        <f>G92-E92</f>
        <v>0</v>
      </c>
      <c r="I92" s="89">
        <f>G92/E92</f>
        <v>1</v>
      </c>
      <c r="J92" s="31">
        <f>G92/G151</f>
        <v>-0.09760766379101263</v>
      </c>
      <c r="K92" s="22">
        <f>G92-D92</f>
        <v>-8822.9</v>
      </c>
      <c r="L92" s="31">
        <f>G92/D92</f>
        <v>0.11325855796096405</v>
      </c>
      <c r="M92" s="66"/>
    </row>
    <row r="93" spans="1:13" ht="13.5">
      <c r="A93" s="43" t="s">
        <v>34</v>
      </c>
      <c r="B93" s="15" t="s">
        <v>35</v>
      </c>
      <c r="C93" s="14">
        <f>C95</f>
        <v>1973.3</v>
      </c>
      <c r="D93" s="14">
        <f>D95</f>
        <v>1973.3</v>
      </c>
      <c r="E93" s="14">
        <f>E95</f>
        <v>871.7</v>
      </c>
      <c r="F93" s="14">
        <f>F95</f>
        <v>802.3</v>
      </c>
      <c r="G93" s="14">
        <f>G95</f>
        <v>871.7</v>
      </c>
      <c r="H93" s="91">
        <f>G93-E93</f>
        <v>0</v>
      </c>
      <c r="I93" s="88">
        <f>G93/E93</f>
        <v>1</v>
      </c>
      <c r="J93" s="31">
        <f>G93/G150</f>
        <v>0.005026791872247865</v>
      </c>
      <c r="K93" s="22">
        <f>G93-D93</f>
        <v>-1101.6</v>
      </c>
      <c r="L93" s="31">
        <f>G93/D93</f>
        <v>0.441747326812953</v>
      </c>
      <c r="M93" s="66"/>
    </row>
    <row r="94" spans="1:13" ht="13.5">
      <c r="A94" s="43"/>
      <c r="B94" s="15" t="s">
        <v>36</v>
      </c>
      <c r="C94" s="15"/>
      <c r="D94" s="14"/>
      <c r="E94" s="14"/>
      <c r="F94" s="14"/>
      <c r="G94" s="14"/>
      <c r="H94" s="91"/>
      <c r="I94" s="88"/>
      <c r="J94" s="31"/>
      <c r="K94" s="22"/>
      <c r="L94" s="31"/>
      <c r="M94" s="66"/>
    </row>
    <row r="95" spans="1:13" ht="13.5">
      <c r="A95" s="43"/>
      <c r="B95" s="16" t="s">
        <v>186</v>
      </c>
      <c r="C95" s="14">
        <v>1973.3</v>
      </c>
      <c r="D95" s="14">
        <v>1973.3</v>
      </c>
      <c r="E95" s="14">
        <v>871.7</v>
      </c>
      <c r="F95" s="14">
        <v>802.3</v>
      </c>
      <c r="G95" s="14">
        <v>871.7</v>
      </c>
      <c r="H95" s="91">
        <f>G95-E95</f>
        <v>0</v>
      </c>
      <c r="I95" s="88">
        <f>G95/E95</f>
        <v>1</v>
      </c>
      <c r="J95" s="31">
        <f>G95/G150</f>
        <v>0.005026791872247865</v>
      </c>
      <c r="K95" s="22">
        <f>G95-D95</f>
        <v>-1101.6</v>
      </c>
      <c r="L95" s="31">
        <f>G95/D95</f>
        <v>0.441747326812953</v>
      </c>
      <c r="M95" s="66"/>
    </row>
    <row r="96" spans="1:13" ht="13.5">
      <c r="A96" s="43" t="s">
        <v>79</v>
      </c>
      <c r="B96" s="17" t="s">
        <v>80</v>
      </c>
      <c r="C96" s="106">
        <f>C98+C99+C100+C101+C102+C104</f>
        <v>202609</v>
      </c>
      <c r="D96" s="106">
        <f>+D98+D99+D100+D101+D102+D103+D104</f>
        <v>208209</v>
      </c>
      <c r="E96" s="106">
        <f>+E98+E99+E100+E101+E102+E103+E104</f>
        <v>114230.79999999999</v>
      </c>
      <c r="F96" s="14">
        <f>+F98+F99+F100+F101+F102+F104</f>
        <v>105816.40000000001</v>
      </c>
      <c r="G96" s="14">
        <f>+G98+G99+G100+G101+G102+G103+G104</f>
        <v>114230.79999999999</v>
      </c>
      <c r="H96" s="91">
        <f>G96-E96</f>
        <v>0</v>
      </c>
      <c r="I96" s="88">
        <f>G96/E96</f>
        <v>1</v>
      </c>
      <c r="J96" s="31">
        <f>G96/G150</f>
        <v>0.6587294447635326</v>
      </c>
      <c r="K96" s="22">
        <f>G96-D96</f>
        <v>-93978.20000000001</v>
      </c>
      <c r="L96" s="31">
        <f>G96/D96</f>
        <v>0.5486352655264661</v>
      </c>
      <c r="M96" s="66"/>
    </row>
    <row r="97" spans="1:13" ht="13.5">
      <c r="A97" s="43"/>
      <c r="B97" s="17" t="s">
        <v>36</v>
      </c>
      <c r="C97" s="17"/>
      <c r="D97" s="106"/>
      <c r="E97" s="14"/>
      <c r="F97" s="14"/>
      <c r="G97" s="14"/>
      <c r="H97" s="91"/>
      <c r="I97" s="88"/>
      <c r="J97" s="31"/>
      <c r="K97" s="22"/>
      <c r="L97" s="31"/>
      <c r="M97" s="66"/>
    </row>
    <row r="98" spans="1:13" ht="13.5">
      <c r="A98" s="43"/>
      <c r="B98" s="16" t="s">
        <v>187</v>
      </c>
      <c r="C98" s="106">
        <v>165353.9</v>
      </c>
      <c r="D98" s="106">
        <v>170953.9</v>
      </c>
      <c r="E98" s="14">
        <v>103118</v>
      </c>
      <c r="F98" s="14">
        <v>97211.6</v>
      </c>
      <c r="G98" s="14">
        <v>103118</v>
      </c>
      <c r="H98" s="91">
        <f aca="true" t="shared" si="18" ref="H98:H106">G98-E98</f>
        <v>0</v>
      </c>
      <c r="I98" s="88">
        <f>G98/E98</f>
        <v>1</v>
      </c>
      <c r="J98" s="31">
        <f>G98/G150</f>
        <v>0.5946457775409606</v>
      </c>
      <c r="K98" s="22">
        <f aca="true" t="shared" si="19" ref="K98:K106">G98-D98</f>
        <v>-67835.9</v>
      </c>
      <c r="L98" s="31">
        <f aca="true" t="shared" si="20" ref="L98:L106">G98/D98</f>
        <v>0.6031918546461941</v>
      </c>
      <c r="M98" s="66"/>
    </row>
    <row r="99" spans="1:13" ht="13.5">
      <c r="A99" s="43"/>
      <c r="B99" s="16" t="s">
        <v>188</v>
      </c>
      <c r="C99" s="106">
        <v>4331.9</v>
      </c>
      <c r="D99" s="106">
        <v>4331.9</v>
      </c>
      <c r="E99" s="14">
        <v>1325</v>
      </c>
      <c r="F99" s="14">
        <v>1751.6</v>
      </c>
      <c r="G99" s="14">
        <v>1325</v>
      </c>
      <c r="H99" s="91">
        <f t="shared" si="18"/>
        <v>0</v>
      </c>
      <c r="I99" s="88">
        <f>G99/E99</f>
        <v>1</v>
      </c>
      <c r="J99" s="31">
        <f>G99/G150</f>
        <v>0.0076408159122730536</v>
      </c>
      <c r="K99" s="22">
        <f t="shared" si="19"/>
        <v>-3006.8999999999996</v>
      </c>
      <c r="L99" s="31">
        <f t="shared" si="20"/>
        <v>0.3058704032872412</v>
      </c>
      <c r="M99" s="66"/>
    </row>
    <row r="100" spans="1:13" ht="13.5">
      <c r="A100" s="43"/>
      <c r="B100" s="16" t="s">
        <v>189</v>
      </c>
      <c r="C100" s="106">
        <v>10000</v>
      </c>
      <c r="D100" s="106">
        <v>10000</v>
      </c>
      <c r="E100" s="14">
        <v>7728.4</v>
      </c>
      <c r="F100" s="14">
        <v>421.8</v>
      </c>
      <c r="G100" s="14">
        <v>7728.4</v>
      </c>
      <c r="H100" s="91">
        <f t="shared" si="18"/>
        <v>0</v>
      </c>
      <c r="I100" s="88">
        <f>G100/E100</f>
        <v>1</v>
      </c>
      <c r="J100" s="31">
        <f>G100/G150</f>
        <v>0.044567005053895145</v>
      </c>
      <c r="K100" s="22">
        <f t="shared" si="19"/>
        <v>-2271.6000000000004</v>
      </c>
      <c r="L100" s="31">
        <f t="shared" si="20"/>
        <v>0.77284</v>
      </c>
      <c r="M100" s="66"/>
    </row>
    <row r="101" spans="1:13" ht="13.5">
      <c r="A101" s="43"/>
      <c r="B101" s="16" t="s">
        <v>187</v>
      </c>
      <c r="C101" s="106">
        <v>8436.2</v>
      </c>
      <c r="D101" s="106">
        <v>8191.2</v>
      </c>
      <c r="E101" s="14">
        <v>1756.2</v>
      </c>
      <c r="F101" s="14">
        <v>6261.4</v>
      </c>
      <c r="G101" s="14">
        <v>1756.2</v>
      </c>
      <c r="H101" s="91">
        <f t="shared" si="18"/>
        <v>0</v>
      </c>
      <c r="I101" s="88">
        <f>G101/E101</f>
        <v>1</v>
      </c>
      <c r="J101" s="31">
        <f>G101/G150</f>
        <v>0.010127396909535047</v>
      </c>
      <c r="K101" s="22">
        <f t="shared" si="19"/>
        <v>-6435</v>
      </c>
      <c r="L101" s="31">
        <f t="shared" si="20"/>
        <v>0.2144008203926165</v>
      </c>
      <c r="M101" s="66"/>
    </row>
    <row r="102" spans="1:13" ht="47.25" customHeight="1">
      <c r="A102" s="43"/>
      <c r="B102" s="16" t="s">
        <v>190</v>
      </c>
      <c r="C102" s="106">
        <v>5607</v>
      </c>
      <c r="D102" s="106">
        <v>12</v>
      </c>
      <c r="E102" s="14">
        <v>0</v>
      </c>
      <c r="F102" s="14">
        <v>0</v>
      </c>
      <c r="G102" s="14">
        <v>0</v>
      </c>
      <c r="H102" s="91">
        <f t="shared" si="18"/>
        <v>0</v>
      </c>
      <c r="I102" s="88">
        <v>0</v>
      </c>
      <c r="J102" s="31">
        <f>G102/G150</f>
        <v>0</v>
      </c>
      <c r="K102" s="22">
        <f t="shared" si="19"/>
        <v>-12</v>
      </c>
      <c r="L102" s="31">
        <f t="shared" si="20"/>
        <v>0</v>
      </c>
      <c r="M102" s="66"/>
    </row>
    <row r="103" spans="1:13" ht="47.25" customHeight="1">
      <c r="A103" s="43"/>
      <c r="B103" s="16" t="s">
        <v>190</v>
      </c>
      <c r="C103" s="106">
        <v>0</v>
      </c>
      <c r="D103" s="106">
        <v>5595</v>
      </c>
      <c r="E103" s="14">
        <v>0</v>
      </c>
      <c r="F103" s="14">
        <v>0</v>
      </c>
      <c r="G103" s="14">
        <v>0</v>
      </c>
      <c r="H103" s="91">
        <f t="shared" si="18"/>
        <v>0</v>
      </c>
      <c r="I103" s="88">
        <v>0</v>
      </c>
      <c r="J103" s="31">
        <f>G103/G151</f>
        <v>0</v>
      </c>
      <c r="K103" s="22">
        <f t="shared" si="19"/>
        <v>-5595</v>
      </c>
      <c r="L103" s="31">
        <f t="shared" si="20"/>
        <v>0</v>
      </c>
      <c r="M103" s="66"/>
    </row>
    <row r="104" spans="1:13" ht="18" customHeight="1">
      <c r="A104" s="43"/>
      <c r="B104" s="16" t="s">
        <v>191</v>
      </c>
      <c r="C104" s="106">
        <v>8880</v>
      </c>
      <c r="D104" s="106">
        <v>9125</v>
      </c>
      <c r="E104" s="14">
        <v>303.2</v>
      </c>
      <c r="F104" s="14">
        <v>170</v>
      </c>
      <c r="G104" s="14">
        <v>303.2</v>
      </c>
      <c r="H104" s="91">
        <f t="shared" si="18"/>
        <v>0</v>
      </c>
      <c r="I104" s="88">
        <f>G104/E104</f>
        <v>1</v>
      </c>
      <c r="J104" s="31">
        <f>G104/G150</f>
        <v>0.0017484493468688225</v>
      </c>
      <c r="K104" s="22">
        <f t="shared" si="19"/>
        <v>-8821.8</v>
      </c>
      <c r="L104" s="31">
        <f t="shared" si="20"/>
        <v>0.033227397260273975</v>
      </c>
      <c r="M104" s="66"/>
    </row>
    <row r="105" spans="1:13" ht="18" customHeight="1">
      <c r="A105" s="43"/>
      <c r="B105" s="16" t="s">
        <v>33</v>
      </c>
      <c r="C105" s="106">
        <v>8880</v>
      </c>
      <c r="D105" s="106">
        <v>2752.1</v>
      </c>
      <c r="E105" s="14">
        <v>142</v>
      </c>
      <c r="F105" s="14">
        <v>170</v>
      </c>
      <c r="G105" s="14">
        <v>142</v>
      </c>
      <c r="H105" s="91">
        <f t="shared" si="18"/>
        <v>0</v>
      </c>
      <c r="I105" s="88">
        <f>G105/E105</f>
        <v>1</v>
      </c>
      <c r="J105" s="31">
        <f>G105/G150</f>
        <v>0.0008188647996549235</v>
      </c>
      <c r="K105" s="22">
        <f t="shared" si="19"/>
        <v>-2610.1</v>
      </c>
      <c r="L105" s="31">
        <f t="shared" si="20"/>
        <v>0.05159696231968315</v>
      </c>
      <c r="M105" s="66"/>
    </row>
    <row r="106" spans="1:13" s="6" customFormat="1" ht="30" customHeight="1">
      <c r="A106" s="43" t="s">
        <v>119</v>
      </c>
      <c r="B106" s="16" t="s">
        <v>120</v>
      </c>
      <c r="C106" s="106">
        <v>9271.5</v>
      </c>
      <c r="D106" s="106">
        <v>9271.5</v>
      </c>
      <c r="E106" s="14">
        <v>3397.4</v>
      </c>
      <c r="F106" s="14">
        <v>1096.7</v>
      </c>
      <c r="G106" s="14">
        <v>3397.4</v>
      </c>
      <c r="H106" s="91">
        <f t="shared" si="18"/>
        <v>0</v>
      </c>
      <c r="I106" s="88">
        <f>G106/E106</f>
        <v>1</v>
      </c>
      <c r="J106" s="31">
        <f>G106/G150</f>
        <v>0.01959162866441998</v>
      </c>
      <c r="K106" s="22">
        <f t="shared" si="19"/>
        <v>-5874.1</v>
      </c>
      <c r="L106" s="31">
        <f t="shared" si="20"/>
        <v>0.36643477322979023</v>
      </c>
      <c r="M106" s="64"/>
    </row>
    <row r="107" spans="1:13" s="6" customFormat="1" ht="13.5">
      <c r="A107" s="43"/>
      <c r="B107" s="17" t="s">
        <v>36</v>
      </c>
      <c r="C107" s="106"/>
      <c r="D107" s="106"/>
      <c r="E107" s="14"/>
      <c r="F107" s="14"/>
      <c r="G107" s="14"/>
      <c r="H107" s="91"/>
      <c r="I107" s="88"/>
      <c r="J107" s="31"/>
      <c r="K107" s="22"/>
      <c r="L107" s="31"/>
      <c r="M107" s="64"/>
    </row>
    <row r="108" spans="1:13" s="6" customFormat="1" ht="13.5">
      <c r="A108" s="43"/>
      <c r="B108" s="16" t="s">
        <v>178</v>
      </c>
      <c r="C108" s="106">
        <v>7112.6</v>
      </c>
      <c r="D108" s="106">
        <v>7112.6</v>
      </c>
      <c r="E108" s="14">
        <v>2557.1</v>
      </c>
      <c r="F108" s="14">
        <v>865.3</v>
      </c>
      <c r="G108" s="14">
        <v>2557.1</v>
      </c>
      <c r="H108" s="91">
        <f>G108-E108</f>
        <v>0</v>
      </c>
      <c r="I108" s="88">
        <f>G108/E108</f>
        <v>1</v>
      </c>
      <c r="J108" s="31">
        <f>G108/G150</f>
        <v>0.014745909712659188</v>
      </c>
      <c r="K108" s="22">
        <f>G108-D108</f>
        <v>-4555.5</v>
      </c>
      <c r="L108" s="31">
        <f>G108/D108</f>
        <v>0.3595169136462053</v>
      </c>
      <c r="M108" s="64"/>
    </row>
    <row r="109" spans="1:13" s="6" customFormat="1" ht="13.5">
      <c r="A109" s="43"/>
      <c r="B109" s="16" t="s">
        <v>177</v>
      </c>
      <c r="C109" s="106">
        <v>1863.5</v>
      </c>
      <c r="D109" s="106">
        <v>1863.5</v>
      </c>
      <c r="E109" s="14">
        <v>646.9</v>
      </c>
      <c r="F109" s="14">
        <v>231.4</v>
      </c>
      <c r="G109" s="14">
        <v>646.9</v>
      </c>
      <c r="H109" s="91">
        <f>G109-E109</f>
        <v>0</v>
      </c>
      <c r="I109" s="88">
        <f>G109/E109</f>
        <v>1</v>
      </c>
      <c r="J109" s="31">
        <f>G109/G150</f>
        <v>0.003730448161244859</v>
      </c>
      <c r="K109" s="22">
        <f>G109-D109</f>
        <v>-1216.6</v>
      </c>
      <c r="L109" s="31">
        <f>G109/D109</f>
        <v>0.3471424738395492</v>
      </c>
      <c r="M109" s="64"/>
    </row>
    <row r="110" spans="1:13" s="6" customFormat="1" ht="13.5">
      <c r="A110" s="43"/>
      <c r="B110" s="17" t="s">
        <v>180</v>
      </c>
      <c r="C110" s="106">
        <v>46.1</v>
      </c>
      <c r="D110" s="106">
        <v>129.9</v>
      </c>
      <c r="E110" s="14">
        <v>126.5</v>
      </c>
      <c r="F110" s="14">
        <v>0</v>
      </c>
      <c r="G110" s="14">
        <v>126.5</v>
      </c>
      <c r="H110" s="91">
        <f>G110-E110</f>
        <v>0</v>
      </c>
      <c r="I110" s="88">
        <f>G110/E110</f>
        <v>1</v>
      </c>
      <c r="J110" s="31">
        <f>G110/G150</f>
        <v>0.0007294816701151255</v>
      </c>
      <c r="K110" s="22">
        <f>G110-D110</f>
        <v>-3.4000000000000057</v>
      </c>
      <c r="L110" s="31">
        <f>G110/D110</f>
        <v>0.9738260200153964</v>
      </c>
      <c r="M110" s="64"/>
    </row>
    <row r="111" spans="1:13" s="6" customFormat="1" ht="13.5">
      <c r="A111" s="47" t="s">
        <v>129</v>
      </c>
      <c r="B111" s="140" t="s">
        <v>130</v>
      </c>
      <c r="C111" s="139">
        <f>C113+C114</f>
        <v>8604.3</v>
      </c>
      <c r="D111" s="139">
        <f>D114</f>
        <v>8564.8</v>
      </c>
      <c r="E111" s="141">
        <f>E114</f>
        <v>3815.3</v>
      </c>
      <c r="F111" s="141">
        <v>1193</v>
      </c>
      <c r="G111" s="141">
        <f>Всего_расходов_2003</f>
        <v>3682.5</v>
      </c>
      <c r="H111" s="98">
        <f>G111-E111</f>
        <v>-132.80000000000018</v>
      </c>
      <c r="I111" s="87">
        <f>G111/E111</f>
        <v>0.9651927764527035</v>
      </c>
      <c r="J111" s="54">
        <f>G111/G150</f>
        <v>0.021235701582600394</v>
      </c>
      <c r="K111" s="60">
        <f>G111-D111</f>
        <v>-4882.299999999999</v>
      </c>
      <c r="L111" s="54">
        <f>G111/D111</f>
        <v>0.42995750046702785</v>
      </c>
      <c r="M111" s="64"/>
    </row>
    <row r="112" spans="1:13" s="6" customFormat="1" ht="13.5">
      <c r="A112" s="47"/>
      <c r="B112" s="15" t="s">
        <v>11</v>
      </c>
      <c r="C112" s="139"/>
      <c r="D112" s="106"/>
      <c r="E112" s="14"/>
      <c r="F112" s="14"/>
      <c r="G112" s="14"/>
      <c r="H112" s="91"/>
      <c r="I112" s="88"/>
      <c r="J112" s="31"/>
      <c r="K112" s="22"/>
      <c r="L112" s="31"/>
      <c r="M112" s="64"/>
    </row>
    <row r="113" spans="1:13" s="6" customFormat="1" ht="13.5">
      <c r="A113" s="47" t="s">
        <v>131</v>
      </c>
      <c r="B113" s="140" t="s">
        <v>132</v>
      </c>
      <c r="C113" s="139">
        <v>3614.4</v>
      </c>
      <c r="D113" s="139">
        <v>0</v>
      </c>
      <c r="E113" s="141">
        <v>0</v>
      </c>
      <c r="F113" s="141">
        <v>0</v>
      </c>
      <c r="G113" s="141">
        <v>0</v>
      </c>
      <c r="H113" s="98">
        <f>G113-E113</f>
        <v>0</v>
      </c>
      <c r="I113" s="99">
        <v>0</v>
      </c>
      <c r="J113" s="54">
        <f>G113/G150</f>
        <v>0</v>
      </c>
      <c r="K113" s="60">
        <f>G113-D113</f>
        <v>0</v>
      </c>
      <c r="L113" s="54">
        <v>0</v>
      </c>
      <c r="M113" s="64"/>
    </row>
    <row r="114" spans="1:13" ht="13.5">
      <c r="A114" s="129" t="s">
        <v>89</v>
      </c>
      <c r="B114" s="130" t="s">
        <v>111</v>
      </c>
      <c r="C114" s="12">
        <v>4989.9</v>
      </c>
      <c r="D114" s="12">
        <v>8564.8</v>
      </c>
      <c r="E114" s="12">
        <v>3815.3</v>
      </c>
      <c r="F114" s="12">
        <v>1193</v>
      </c>
      <c r="G114" s="12">
        <v>3682.5</v>
      </c>
      <c r="H114" s="92">
        <f>G114-E114</f>
        <v>-132.80000000000018</v>
      </c>
      <c r="I114" s="87">
        <f>G114/E114</f>
        <v>0.9651927764527035</v>
      </c>
      <c r="J114" s="54">
        <f>G114/G150</f>
        <v>0.021235701582600394</v>
      </c>
      <c r="K114" s="59">
        <f>G114-D114</f>
        <v>-4882.299999999999</v>
      </c>
      <c r="L114" s="28">
        <f>G114/D114</f>
        <v>0.42995750046702785</v>
      </c>
      <c r="M114" s="66"/>
    </row>
    <row r="115" spans="1:13" ht="13.5">
      <c r="A115" s="43"/>
      <c r="B115" s="15" t="s">
        <v>36</v>
      </c>
      <c r="C115" s="15"/>
      <c r="D115" s="14"/>
      <c r="E115" s="14"/>
      <c r="F115" s="14"/>
      <c r="G115" s="14"/>
      <c r="H115" s="91"/>
      <c r="I115" s="88"/>
      <c r="J115" s="31"/>
      <c r="K115" s="22"/>
      <c r="L115" s="31"/>
      <c r="M115" s="66"/>
    </row>
    <row r="116" spans="1:13" ht="13.5">
      <c r="A116" s="46"/>
      <c r="B116" s="16" t="s">
        <v>178</v>
      </c>
      <c r="C116" s="14">
        <v>2493.4</v>
      </c>
      <c r="D116" s="14">
        <v>4915</v>
      </c>
      <c r="E116" s="14">
        <v>2350.6</v>
      </c>
      <c r="F116" s="14">
        <v>755.8</v>
      </c>
      <c r="G116" s="14">
        <v>2350.6</v>
      </c>
      <c r="H116" s="91">
        <f aca="true" t="shared" si="21" ref="H116:H121">G116-E116</f>
        <v>0</v>
      </c>
      <c r="I116" s="88">
        <f aca="true" t="shared" si="22" ref="I116:I121">G116/E116</f>
        <v>1</v>
      </c>
      <c r="J116" s="31">
        <f>G116/G150</f>
        <v>0.013555095761048332</v>
      </c>
      <c r="K116" s="22">
        <f aca="true" t="shared" si="23" ref="K116:K121">G116-D116</f>
        <v>-2564.4</v>
      </c>
      <c r="L116" s="31">
        <f aca="true" t="shared" si="24" ref="L116:L121">G116/D116</f>
        <v>0.4782502543234995</v>
      </c>
      <c r="M116" s="66"/>
    </row>
    <row r="117" spans="1:13" ht="13.5">
      <c r="A117" s="46"/>
      <c r="B117" s="16" t="s">
        <v>177</v>
      </c>
      <c r="C117" s="14">
        <v>653.3</v>
      </c>
      <c r="D117" s="14">
        <v>1287.8</v>
      </c>
      <c r="E117" s="14">
        <v>596</v>
      </c>
      <c r="F117" s="14">
        <v>198</v>
      </c>
      <c r="G117" s="14">
        <v>474.8</v>
      </c>
      <c r="H117" s="91">
        <f t="shared" si="21"/>
        <v>-121.19999999999999</v>
      </c>
      <c r="I117" s="88">
        <f t="shared" si="22"/>
        <v>0.7966442953020134</v>
      </c>
      <c r="J117" s="31">
        <f>G117/G150</f>
        <v>0.002738007090677167</v>
      </c>
      <c r="K117" s="22">
        <f t="shared" si="23"/>
        <v>-813</v>
      </c>
      <c r="L117" s="31">
        <f t="shared" si="24"/>
        <v>0.3686907904954186</v>
      </c>
      <c r="M117" s="66"/>
    </row>
    <row r="118" spans="1:13" s="6" customFormat="1" ht="13.5">
      <c r="A118" s="46"/>
      <c r="B118" s="17" t="s">
        <v>179</v>
      </c>
      <c r="C118" s="106">
        <v>144.6</v>
      </c>
      <c r="D118" s="106">
        <v>464.6</v>
      </c>
      <c r="E118" s="14">
        <v>327.6</v>
      </c>
      <c r="F118" s="14">
        <v>61.8</v>
      </c>
      <c r="G118" s="14">
        <v>326.1</v>
      </c>
      <c r="H118" s="91">
        <f t="shared" si="21"/>
        <v>-1.5</v>
      </c>
      <c r="I118" s="88">
        <f t="shared" si="22"/>
        <v>0.9954212454212454</v>
      </c>
      <c r="J118" s="31">
        <f>G118/G150</f>
        <v>0.001880505712446976</v>
      </c>
      <c r="K118" s="22">
        <f t="shared" si="23"/>
        <v>-138.5</v>
      </c>
      <c r="L118" s="31">
        <f t="shared" si="24"/>
        <v>0.7018941024537236</v>
      </c>
      <c r="M118" s="64"/>
    </row>
    <row r="119" spans="1:13" s="6" customFormat="1" ht="13.5">
      <c r="A119" s="46"/>
      <c r="B119" s="17" t="s">
        <v>180</v>
      </c>
      <c r="C119" s="106">
        <v>288.3</v>
      </c>
      <c r="D119" s="106">
        <v>285.2</v>
      </c>
      <c r="E119" s="14">
        <v>71.6</v>
      </c>
      <c r="F119" s="14">
        <v>1.7</v>
      </c>
      <c r="G119" s="14">
        <v>26.9</v>
      </c>
      <c r="H119" s="91">
        <f t="shared" si="21"/>
        <v>-44.699999999999996</v>
      </c>
      <c r="I119" s="88">
        <f t="shared" si="22"/>
        <v>0.3756983240223464</v>
      </c>
      <c r="J119" s="31">
        <f>G119/G150</f>
        <v>0.00015512297965293974</v>
      </c>
      <c r="K119" s="22">
        <f t="shared" si="23"/>
        <v>-258.3</v>
      </c>
      <c r="L119" s="31">
        <f t="shared" si="24"/>
        <v>0.09431977559607294</v>
      </c>
      <c r="M119" s="64"/>
    </row>
    <row r="120" spans="1:13" s="6" customFormat="1" ht="27">
      <c r="A120" s="46"/>
      <c r="B120" s="17" t="s">
        <v>161</v>
      </c>
      <c r="C120" s="106">
        <v>555.5</v>
      </c>
      <c r="D120" s="106">
        <v>655.5</v>
      </c>
      <c r="E120" s="14">
        <v>177.5</v>
      </c>
      <c r="F120" s="14">
        <v>0</v>
      </c>
      <c r="G120" s="14">
        <v>113.5</v>
      </c>
      <c r="H120" s="91">
        <f t="shared" si="21"/>
        <v>-64</v>
      </c>
      <c r="I120" s="88">
        <f t="shared" si="22"/>
        <v>0.6394366197183099</v>
      </c>
      <c r="J120" s="31">
        <f>G120/G150</f>
        <v>0.0006545151743720691</v>
      </c>
      <c r="K120" s="22">
        <f t="shared" si="23"/>
        <v>-542</v>
      </c>
      <c r="L120" s="31">
        <f t="shared" si="24"/>
        <v>0.17315026697177727</v>
      </c>
      <c r="M120" s="64"/>
    </row>
    <row r="121" spans="1:13" s="6" customFormat="1" ht="13.5">
      <c r="A121" s="47" t="s">
        <v>133</v>
      </c>
      <c r="B121" s="138" t="s">
        <v>136</v>
      </c>
      <c r="C121" s="139">
        <v>27068.3</v>
      </c>
      <c r="D121" s="139">
        <f>D123+D129</f>
        <v>27209.7</v>
      </c>
      <c r="E121" s="141">
        <f>E123+E129</f>
        <v>11812</v>
      </c>
      <c r="F121" s="141">
        <v>0</v>
      </c>
      <c r="G121" s="141">
        <f>G123+G129</f>
        <v>11491.9</v>
      </c>
      <c r="H121" s="98">
        <f t="shared" si="21"/>
        <v>-320.10000000000036</v>
      </c>
      <c r="I121" s="99">
        <f t="shared" si="22"/>
        <v>0.9729004402302742</v>
      </c>
      <c r="J121" s="54">
        <f>G121/G150</f>
        <v>0.06626980557150997</v>
      </c>
      <c r="K121" s="60">
        <f t="shared" si="23"/>
        <v>-15717.800000000001</v>
      </c>
      <c r="L121" s="54">
        <f t="shared" si="24"/>
        <v>0.42234570759692314</v>
      </c>
      <c r="M121" s="64"/>
    </row>
    <row r="122" spans="1:13" s="6" customFormat="1" ht="13.5">
      <c r="A122" s="46"/>
      <c r="B122" s="15" t="s">
        <v>11</v>
      </c>
      <c r="C122" s="106"/>
      <c r="D122" s="106"/>
      <c r="E122" s="14"/>
      <c r="F122" s="14"/>
      <c r="G122" s="14"/>
      <c r="H122" s="91"/>
      <c r="I122" s="88"/>
      <c r="J122" s="31"/>
      <c r="K122" s="22"/>
      <c r="L122" s="31"/>
      <c r="M122" s="64"/>
    </row>
    <row r="123" spans="1:13" s="6" customFormat="1" ht="13.5">
      <c r="A123" s="47" t="s">
        <v>135</v>
      </c>
      <c r="B123" s="138" t="s">
        <v>134</v>
      </c>
      <c r="C123" s="139">
        <v>21089.2</v>
      </c>
      <c r="D123" s="139">
        <v>21124.5</v>
      </c>
      <c r="E123" s="141">
        <v>9733.8</v>
      </c>
      <c r="F123" s="141">
        <v>0</v>
      </c>
      <c r="G123" s="141">
        <v>9448.8</v>
      </c>
      <c r="H123" s="98">
        <f>G123-E123</f>
        <v>-285</v>
      </c>
      <c r="I123" s="99">
        <f>G123/E123</f>
        <v>0.9707205818899094</v>
      </c>
      <c r="J123" s="54">
        <f>G123/G150</f>
        <v>0.05448795576746085</v>
      </c>
      <c r="K123" s="60">
        <f>G123-D123</f>
        <v>-11675.7</v>
      </c>
      <c r="L123" s="54">
        <f>G123/D123</f>
        <v>0.44729106014343534</v>
      </c>
      <c r="M123" s="64"/>
    </row>
    <row r="124" spans="1:13" s="6" customFormat="1" ht="13.5">
      <c r="A124" s="47"/>
      <c r="B124" s="15" t="s">
        <v>36</v>
      </c>
      <c r="C124" s="106"/>
      <c r="D124" s="106"/>
      <c r="E124" s="14"/>
      <c r="F124" s="14"/>
      <c r="G124" s="14"/>
      <c r="H124" s="91"/>
      <c r="I124" s="88"/>
      <c r="J124" s="31"/>
      <c r="K124" s="22"/>
      <c r="L124" s="31"/>
      <c r="M124" s="64"/>
    </row>
    <row r="125" spans="1:13" s="6" customFormat="1" ht="13.5">
      <c r="A125" s="47"/>
      <c r="B125" s="16" t="s">
        <v>178</v>
      </c>
      <c r="C125" s="106">
        <v>9975</v>
      </c>
      <c r="D125" s="106">
        <v>9975</v>
      </c>
      <c r="E125" s="14">
        <v>4851.1</v>
      </c>
      <c r="F125" s="14">
        <v>0</v>
      </c>
      <c r="G125" s="14">
        <v>4851</v>
      </c>
      <c r="H125" s="91">
        <f>G125-E125</f>
        <v>-0.1000000000003638</v>
      </c>
      <c r="I125" s="88">
        <f>G125/E125</f>
        <v>0.9999793861186121</v>
      </c>
      <c r="J125" s="31">
        <f>G125/G150</f>
        <v>0.02797403621919742</v>
      </c>
      <c r="K125" s="22">
        <f>G125-D125</f>
        <v>-5124</v>
      </c>
      <c r="L125" s="31">
        <f>G125/D125</f>
        <v>0.4863157894736842</v>
      </c>
      <c r="M125" s="64"/>
    </row>
    <row r="126" spans="1:13" s="6" customFormat="1" ht="13.5">
      <c r="A126" s="47"/>
      <c r="B126" s="16" t="s">
        <v>177</v>
      </c>
      <c r="C126" s="106">
        <v>2613.5</v>
      </c>
      <c r="D126" s="106">
        <v>2613.5</v>
      </c>
      <c r="E126" s="14">
        <v>1265.5</v>
      </c>
      <c r="F126" s="14">
        <v>0</v>
      </c>
      <c r="G126" s="14">
        <v>1264.5</v>
      </c>
      <c r="H126" s="91">
        <f>G126-E126</f>
        <v>-1</v>
      </c>
      <c r="I126" s="88">
        <f>G126/E126</f>
        <v>0.9992097984986171</v>
      </c>
      <c r="J126" s="31">
        <f>G126/G150</f>
        <v>0.007291933374391907</v>
      </c>
      <c r="K126" s="22">
        <f>G126-D126</f>
        <v>-1349</v>
      </c>
      <c r="L126" s="31">
        <f>G126/D126</f>
        <v>0.48383393916204326</v>
      </c>
      <c r="M126" s="64"/>
    </row>
    <row r="127" spans="1:13" s="6" customFormat="1" ht="13.5">
      <c r="A127" s="47"/>
      <c r="B127" s="17" t="s">
        <v>179</v>
      </c>
      <c r="C127" s="106">
        <v>3181.8</v>
      </c>
      <c r="D127" s="106">
        <v>3217.1</v>
      </c>
      <c r="E127" s="14">
        <v>1925.1</v>
      </c>
      <c r="F127" s="14">
        <v>0</v>
      </c>
      <c r="G127" s="14">
        <v>1924.9</v>
      </c>
      <c r="H127" s="91">
        <f>G127-E127</f>
        <v>-0.1999999999998181</v>
      </c>
      <c r="I127" s="88">
        <f>G127/E127</f>
        <v>0.9998961092930239</v>
      </c>
      <c r="J127" s="31">
        <f>G127/G150</f>
        <v>0.011100231358139171</v>
      </c>
      <c r="K127" s="22">
        <f>G127-D127</f>
        <v>-1292.1999999999998</v>
      </c>
      <c r="L127" s="31">
        <f>G127/D127</f>
        <v>0.5983339032047497</v>
      </c>
      <c r="M127" s="64"/>
    </row>
    <row r="128" spans="1:13" s="6" customFormat="1" ht="13.5">
      <c r="A128" s="46"/>
      <c r="B128" s="17" t="s">
        <v>180</v>
      </c>
      <c r="C128" s="106">
        <v>700</v>
      </c>
      <c r="D128" s="106">
        <v>754.2</v>
      </c>
      <c r="E128" s="14">
        <v>198.5</v>
      </c>
      <c r="F128" s="14">
        <v>0</v>
      </c>
      <c r="G128" s="14">
        <v>83.2</v>
      </c>
      <c r="H128" s="91">
        <f>G128-E128</f>
        <v>-115.3</v>
      </c>
      <c r="I128" s="88">
        <f>G128/E128</f>
        <v>0.41914357682619646</v>
      </c>
      <c r="J128" s="31">
        <f>G128/G150</f>
        <v>0.00047978557275556085</v>
      </c>
      <c r="K128" s="22">
        <f>G128-D128</f>
        <v>-671</v>
      </c>
      <c r="L128" s="31">
        <f>G128/D128</f>
        <v>0.11031556616282152</v>
      </c>
      <c r="M128" s="64"/>
    </row>
    <row r="129" spans="1:13" s="6" customFormat="1" ht="13.5">
      <c r="A129" s="47" t="s">
        <v>137</v>
      </c>
      <c r="B129" s="138" t="s">
        <v>138</v>
      </c>
      <c r="C129" s="139">
        <v>5979</v>
      </c>
      <c r="D129" s="139">
        <v>6085.2</v>
      </c>
      <c r="E129" s="141">
        <v>2078.2</v>
      </c>
      <c r="F129" s="141">
        <v>0</v>
      </c>
      <c r="G129" s="141">
        <v>2043.1</v>
      </c>
      <c r="H129" s="98">
        <f>G129-E129</f>
        <v>-35.09999999999991</v>
      </c>
      <c r="I129" s="99">
        <f>G129/E129</f>
        <v>0.9831103839861419</v>
      </c>
      <c r="J129" s="54">
        <f>G129/G150</f>
        <v>0.011781849804049114</v>
      </c>
      <c r="K129" s="60">
        <f>G129-D129</f>
        <v>-4042.1</v>
      </c>
      <c r="L129" s="54">
        <f>G129/D129</f>
        <v>0.33574903043449683</v>
      </c>
      <c r="M129" s="64"/>
    </row>
    <row r="130" spans="1:13" s="6" customFormat="1" ht="13.5">
      <c r="A130" s="47"/>
      <c r="B130" s="15" t="s">
        <v>36</v>
      </c>
      <c r="C130" s="106"/>
      <c r="D130" s="106"/>
      <c r="E130" s="14"/>
      <c r="F130" s="14"/>
      <c r="G130" s="14"/>
      <c r="H130" s="91"/>
      <c r="I130" s="88"/>
      <c r="J130" s="31"/>
      <c r="K130" s="22"/>
      <c r="L130" s="31"/>
      <c r="M130" s="64"/>
    </row>
    <row r="131" spans="1:13" s="6" customFormat="1" ht="13.5">
      <c r="A131" s="47"/>
      <c r="B131" s="16" t="s">
        <v>178</v>
      </c>
      <c r="C131" s="106">
        <v>4232.8</v>
      </c>
      <c r="D131" s="106">
        <v>4046.3</v>
      </c>
      <c r="E131" s="14">
        <v>1097.9</v>
      </c>
      <c r="F131" s="14" t="s">
        <v>157</v>
      </c>
      <c r="G131" s="14">
        <v>1064.8</v>
      </c>
      <c r="H131" s="91">
        <f>G131-E131</f>
        <v>-33.100000000000136</v>
      </c>
      <c r="I131" s="88">
        <f>G131/E131</f>
        <v>0.9698515347481554</v>
      </c>
      <c r="J131" s="31">
        <f>G131/G150</f>
        <v>0.006140332666708187</v>
      </c>
      <c r="K131" s="22">
        <f>G131-D131</f>
        <v>-2981.5</v>
      </c>
      <c r="L131" s="31">
        <f>G131/D131</f>
        <v>0.26315399253639127</v>
      </c>
      <c r="M131" s="64"/>
    </row>
    <row r="132" spans="1:13" s="6" customFormat="1" ht="13.5">
      <c r="A132" s="47"/>
      <c r="B132" s="16" t="s">
        <v>177</v>
      </c>
      <c r="C132" s="106">
        <v>1109</v>
      </c>
      <c r="D132" s="106">
        <v>1109</v>
      </c>
      <c r="E132" s="14">
        <v>268.4</v>
      </c>
      <c r="F132" s="14">
        <v>0</v>
      </c>
      <c r="G132" s="14">
        <v>268.3</v>
      </c>
      <c r="H132" s="91">
        <f>G132-E132</f>
        <v>-0.0999999999999659</v>
      </c>
      <c r="I132" s="88">
        <f>G132/E132</f>
        <v>0.9996274217585694</v>
      </c>
      <c r="J132" s="31">
        <f>G132/G150</f>
        <v>0.0015471931390663098</v>
      </c>
      <c r="K132" s="22">
        <f>G132-D132</f>
        <v>-840.7</v>
      </c>
      <c r="L132" s="31">
        <f>G132/D132</f>
        <v>0.24192966636609559</v>
      </c>
      <c r="M132" s="64"/>
    </row>
    <row r="133" spans="1:13" s="6" customFormat="1" ht="13.5">
      <c r="A133" s="47"/>
      <c r="B133" s="17" t="s">
        <v>179</v>
      </c>
      <c r="C133" s="106">
        <v>57.3</v>
      </c>
      <c r="D133" s="106">
        <v>111.5</v>
      </c>
      <c r="E133" s="14">
        <v>55.8</v>
      </c>
      <c r="F133" s="14">
        <v>0</v>
      </c>
      <c r="G133" s="14">
        <v>55.7</v>
      </c>
      <c r="H133" s="91">
        <f>G133-E133</f>
        <v>-0.09999999999999432</v>
      </c>
      <c r="I133" s="88">
        <f>G133/E133</f>
        <v>0.9982078853046596</v>
      </c>
      <c r="J133" s="31">
        <f>G133/G150</f>
        <v>0.0003212026009914031</v>
      </c>
      <c r="K133" s="22">
        <f>G133-D133</f>
        <v>-55.8</v>
      </c>
      <c r="L133" s="31">
        <f>G133/D133</f>
        <v>0.49955156950672647</v>
      </c>
      <c r="M133" s="64"/>
    </row>
    <row r="134" spans="1:13" s="6" customFormat="1" ht="13.5">
      <c r="A134" s="47"/>
      <c r="B134" s="17" t="s">
        <v>180</v>
      </c>
      <c r="C134" s="106">
        <v>345.5</v>
      </c>
      <c r="D134" s="106">
        <v>522.4</v>
      </c>
      <c r="E134" s="14">
        <v>463.4</v>
      </c>
      <c r="F134" s="14">
        <v>0</v>
      </c>
      <c r="G134" s="14">
        <v>463.3</v>
      </c>
      <c r="H134" s="91">
        <f>G134-E134</f>
        <v>-0.0999999999999659</v>
      </c>
      <c r="I134" s="88">
        <f>G134/E134</f>
        <v>0.9997842037116962</v>
      </c>
      <c r="J134" s="31">
        <f>G134/G150</f>
        <v>0.0026716905752121553</v>
      </c>
      <c r="K134" s="22">
        <f>G134-D134</f>
        <v>-59.099999999999966</v>
      </c>
      <c r="L134" s="31">
        <f>G134/D134</f>
        <v>0.8868683001531394</v>
      </c>
      <c r="M134" s="64"/>
    </row>
    <row r="135" spans="1:13" s="6" customFormat="1" ht="13.5">
      <c r="A135" s="129" t="s">
        <v>90</v>
      </c>
      <c r="B135" s="11" t="s">
        <v>106</v>
      </c>
      <c r="C135" s="12">
        <v>4026.9</v>
      </c>
      <c r="D135" s="12">
        <v>4025</v>
      </c>
      <c r="E135" s="12">
        <v>1606.2</v>
      </c>
      <c r="F135" s="12">
        <v>248.2</v>
      </c>
      <c r="G135" s="12">
        <v>1528.2</v>
      </c>
      <c r="H135" s="92">
        <f>G135-E135</f>
        <v>-78</v>
      </c>
      <c r="I135" s="87">
        <f>G135/E135</f>
        <v>0.9514381770638775</v>
      </c>
      <c r="J135" s="54">
        <f>G135/G150</f>
        <v>0.008812599907272213</v>
      </c>
      <c r="K135" s="59">
        <f>G135-D135</f>
        <v>-2496.8</v>
      </c>
      <c r="L135" s="28">
        <f>G135/D135</f>
        <v>0.37967701863354036</v>
      </c>
      <c r="M135" s="64"/>
    </row>
    <row r="136" spans="1:13" s="6" customFormat="1" ht="13.5">
      <c r="A136" s="129"/>
      <c r="B136" s="15" t="s">
        <v>36</v>
      </c>
      <c r="C136" s="12"/>
      <c r="D136" s="12"/>
      <c r="E136" s="12"/>
      <c r="F136" s="12"/>
      <c r="G136" s="12"/>
      <c r="H136" s="92"/>
      <c r="I136" s="87"/>
      <c r="J136" s="28"/>
      <c r="K136" s="59"/>
      <c r="L136" s="28"/>
      <c r="M136" s="64"/>
    </row>
    <row r="137" spans="1:13" s="6" customFormat="1" ht="13.5">
      <c r="A137" s="129"/>
      <c r="B137" s="16" t="s">
        <v>178</v>
      </c>
      <c r="C137" s="137">
        <v>1768</v>
      </c>
      <c r="D137" s="137">
        <v>1768</v>
      </c>
      <c r="E137" s="137">
        <v>835.7</v>
      </c>
      <c r="F137" s="137">
        <v>0</v>
      </c>
      <c r="G137" s="137">
        <v>835.7</v>
      </c>
      <c r="H137" s="91">
        <f aca="true" t="shared" si="25" ref="H137:H143">G137-E137</f>
        <v>0</v>
      </c>
      <c r="I137" s="88">
        <f>G137/E137</f>
        <v>1</v>
      </c>
      <c r="J137" s="31">
        <f>G137/G150</f>
        <v>0.004819192345574786</v>
      </c>
      <c r="K137" s="22">
        <f aca="true" t="shared" si="26" ref="K137:K151">G137-D137</f>
        <v>-932.3</v>
      </c>
      <c r="L137" s="31">
        <f aca="true" t="shared" si="27" ref="L137:L150">G137/D137</f>
        <v>0.47268099547511316</v>
      </c>
      <c r="M137" s="64"/>
    </row>
    <row r="138" spans="1:13" s="6" customFormat="1" ht="13.5">
      <c r="A138" s="129"/>
      <c r="B138" s="16" t="s">
        <v>177</v>
      </c>
      <c r="C138" s="137">
        <v>463.2</v>
      </c>
      <c r="D138" s="137">
        <v>463.2</v>
      </c>
      <c r="E138" s="137">
        <v>265.2</v>
      </c>
      <c r="F138" s="137">
        <v>0</v>
      </c>
      <c r="G138" s="137">
        <v>265.1</v>
      </c>
      <c r="H138" s="91">
        <f t="shared" si="25"/>
        <v>-0.0999999999999659</v>
      </c>
      <c r="I138" s="88">
        <f aca="true" t="shared" si="28" ref="I138:I151">G138/E138</f>
        <v>0.9996229260935144</v>
      </c>
      <c r="J138" s="31">
        <f>G138/G150</f>
        <v>0.0015287398478064805</v>
      </c>
      <c r="K138" s="22">
        <f t="shared" si="26"/>
        <v>-198.09999999999997</v>
      </c>
      <c r="L138" s="31">
        <f t="shared" si="27"/>
        <v>0.5723229706390329</v>
      </c>
      <c r="M138" s="64"/>
    </row>
    <row r="139" spans="1:13" s="6" customFormat="1" ht="13.5">
      <c r="A139" s="129"/>
      <c r="B139" s="17" t="s">
        <v>179</v>
      </c>
      <c r="C139" s="137">
        <v>668</v>
      </c>
      <c r="D139" s="137">
        <v>668</v>
      </c>
      <c r="E139" s="137">
        <v>248.2</v>
      </c>
      <c r="F139" s="137">
        <v>0</v>
      </c>
      <c r="G139" s="137">
        <v>248.1</v>
      </c>
      <c r="H139" s="91">
        <f t="shared" si="25"/>
        <v>-0.09999999999999432</v>
      </c>
      <c r="I139" s="88">
        <f t="shared" si="28"/>
        <v>0.999597099113618</v>
      </c>
      <c r="J139" s="31">
        <f>G139/G150</f>
        <v>0.0014307067379886376</v>
      </c>
      <c r="K139" s="22">
        <f t="shared" si="26"/>
        <v>-419.9</v>
      </c>
      <c r="L139" s="31">
        <f t="shared" si="27"/>
        <v>0.37140718562874253</v>
      </c>
      <c r="M139" s="64"/>
    </row>
    <row r="140" spans="1:13" s="6" customFormat="1" ht="13.5">
      <c r="A140" s="129"/>
      <c r="B140" s="17" t="s">
        <v>180</v>
      </c>
      <c r="C140" s="137">
        <v>50</v>
      </c>
      <c r="D140" s="137">
        <v>45.5</v>
      </c>
      <c r="E140" s="137">
        <v>22.9</v>
      </c>
      <c r="F140" s="137">
        <v>2.6</v>
      </c>
      <c r="G140" s="137">
        <v>22.8</v>
      </c>
      <c r="H140" s="91">
        <f t="shared" si="25"/>
        <v>-0.09999999999999787</v>
      </c>
      <c r="I140" s="88">
        <f t="shared" si="28"/>
        <v>0.9956331877729259</v>
      </c>
      <c r="J140" s="31">
        <f>G140/G150</f>
        <v>0.0001314797002262835</v>
      </c>
      <c r="K140" s="22">
        <f t="shared" si="26"/>
        <v>-22.7</v>
      </c>
      <c r="L140" s="31">
        <f t="shared" si="27"/>
        <v>0.5010989010989011</v>
      </c>
      <c r="M140" s="64"/>
    </row>
    <row r="141" spans="1:13" s="6" customFormat="1" ht="13.5">
      <c r="A141" s="129" t="s">
        <v>141</v>
      </c>
      <c r="B141" s="138" t="s">
        <v>142</v>
      </c>
      <c r="C141" s="141">
        <v>75.2</v>
      </c>
      <c r="D141" s="12">
        <v>75.2</v>
      </c>
      <c r="E141" s="12">
        <v>47.2</v>
      </c>
      <c r="F141" s="12">
        <v>0</v>
      </c>
      <c r="G141" s="12">
        <v>47.2</v>
      </c>
      <c r="H141" s="92">
        <f t="shared" si="25"/>
        <v>0</v>
      </c>
      <c r="I141" s="87">
        <f t="shared" si="28"/>
        <v>1</v>
      </c>
      <c r="J141" s="31">
        <f>G141/G150</f>
        <v>0.00027218604608248163</v>
      </c>
      <c r="K141" s="59">
        <f t="shared" si="26"/>
        <v>-28</v>
      </c>
      <c r="L141" s="28">
        <f t="shared" si="27"/>
        <v>0.6276595744680851</v>
      </c>
      <c r="M141" s="64"/>
    </row>
    <row r="142" spans="1:13" s="6" customFormat="1" ht="13.5">
      <c r="A142" s="129" t="s">
        <v>121</v>
      </c>
      <c r="B142" s="11" t="s">
        <v>122</v>
      </c>
      <c r="C142" s="12">
        <v>0</v>
      </c>
      <c r="D142" s="12">
        <v>123</v>
      </c>
      <c r="E142" s="12">
        <v>123</v>
      </c>
      <c r="F142" s="12">
        <v>92.9</v>
      </c>
      <c r="G142" s="12">
        <v>123</v>
      </c>
      <c r="H142" s="92">
        <f t="shared" si="25"/>
        <v>0</v>
      </c>
      <c r="I142" s="87">
        <f t="shared" si="28"/>
        <v>1</v>
      </c>
      <c r="J142" s="31">
        <f>G142/G150</f>
        <v>0.0007092983827996873</v>
      </c>
      <c r="K142" s="59">
        <f t="shared" si="26"/>
        <v>0</v>
      </c>
      <c r="L142" s="28">
        <f t="shared" si="27"/>
        <v>1</v>
      </c>
      <c r="M142" s="64"/>
    </row>
    <row r="143" spans="1:13" s="6" customFormat="1" ht="13.5">
      <c r="A143" s="129" t="s">
        <v>139</v>
      </c>
      <c r="B143" s="11" t="s">
        <v>140</v>
      </c>
      <c r="C143" s="12">
        <v>22036.6</v>
      </c>
      <c r="D143" s="12">
        <f>D145+D147+D148+D149</f>
        <v>18361.3</v>
      </c>
      <c r="E143" s="12">
        <f>E145+E147+E148+E149</f>
        <v>2000</v>
      </c>
      <c r="F143" s="12">
        <f>F145+F146</f>
        <v>6124.9</v>
      </c>
      <c r="G143" s="12">
        <f>G145+G147+G148+G149</f>
        <v>2000</v>
      </c>
      <c r="H143" s="92">
        <f t="shared" si="25"/>
        <v>0</v>
      </c>
      <c r="I143" s="99">
        <f t="shared" si="28"/>
        <v>1</v>
      </c>
      <c r="J143" s="31">
        <f>G143/G150</f>
        <v>0.01153330703739329</v>
      </c>
      <c r="K143" s="59">
        <f t="shared" si="26"/>
        <v>-16361.3</v>
      </c>
      <c r="L143" s="28">
        <f t="shared" si="27"/>
        <v>0.10892474933692059</v>
      </c>
      <c r="M143" s="64"/>
    </row>
    <row r="144" spans="1:13" s="6" customFormat="1" ht="13.5">
      <c r="A144" s="129"/>
      <c r="B144" s="15" t="s">
        <v>36</v>
      </c>
      <c r="C144" s="12"/>
      <c r="D144" s="12"/>
      <c r="E144" s="12"/>
      <c r="F144" s="12"/>
      <c r="G144" s="12"/>
      <c r="H144" s="92"/>
      <c r="I144" s="87"/>
      <c r="J144" s="31"/>
      <c r="K144" s="59"/>
      <c r="L144" s="28"/>
      <c r="M144" s="64"/>
    </row>
    <row r="145" spans="1:13" s="6" customFormat="1" ht="40.5">
      <c r="A145" s="129"/>
      <c r="B145" s="135" t="s">
        <v>169</v>
      </c>
      <c r="C145" s="137">
        <v>22036.6</v>
      </c>
      <c r="D145" s="137">
        <v>4886.7</v>
      </c>
      <c r="E145" s="137">
        <v>2000</v>
      </c>
      <c r="F145" s="137">
        <v>2753.7</v>
      </c>
      <c r="G145" s="137">
        <v>2000</v>
      </c>
      <c r="H145" s="163">
        <f aca="true" t="shared" si="29" ref="H145:H150">G145-E145</f>
        <v>0</v>
      </c>
      <c r="I145" s="164">
        <f t="shared" si="28"/>
        <v>1</v>
      </c>
      <c r="J145" s="31">
        <f>G145/G150</f>
        <v>0.01153330703739329</v>
      </c>
      <c r="K145" s="68">
        <f t="shared" si="26"/>
        <v>-2886.7</v>
      </c>
      <c r="L145" s="67">
        <f t="shared" si="27"/>
        <v>0.4092741522909121</v>
      </c>
      <c r="M145" s="64"/>
    </row>
    <row r="146" spans="1:13" s="6" customFormat="1" ht="54">
      <c r="A146" s="129"/>
      <c r="B146" s="135" t="s">
        <v>176</v>
      </c>
      <c r="C146" s="137">
        <v>0</v>
      </c>
      <c r="D146" s="137">
        <v>0</v>
      </c>
      <c r="E146" s="137">
        <v>0</v>
      </c>
      <c r="F146" s="137">
        <v>3371.2</v>
      </c>
      <c r="G146" s="137">
        <v>0</v>
      </c>
      <c r="H146" s="163">
        <f t="shared" si="29"/>
        <v>0</v>
      </c>
      <c r="I146" s="164">
        <v>0</v>
      </c>
      <c r="J146" s="31">
        <f>G146/G151</f>
        <v>0</v>
      </c>
      <c r="K146" s="68">
        <f t="shared" si="26"/>
        <v>0</v>
      </c>
      <c r="L146" s="67">
        <v>0</v>
      </c>
      <c r="M146" s="64"/>
    </row>
    <row r="147" spans="1:13" s="6" customFormat="1" ht="40.5">
      <c r="A147" s="129"/>
      <c r="B147" s="135" t="s">
        <v>170</v>
      </c>
      <c r="C147" s="137">
        <v>0</v>
      </c>
      <c r="D147" s="137">
        <v>8112.7</v>
      </c>
      <c r="E147" s="137">
        <v>0</v>
      </c>
      <c r="F147" s="137">
        <v>0</v>
      </c>
      <c r="G147" s="137">
        <v>0</v>
      </c>
      <c r="H147" s="163">
        <f t="shared" si="29"/>
        <v>0</v>
      </c>
      <c r="I147" s="164">
        <v>0</v>
      </c>
      <c r="J147" s="31">
        <f>G147/G150</f>
        <v>0</v>
      </c>
      <c r="K147" s="68">
        <f t="shared" si="26"/>
        <v>-8112.7</v>
      </c>
      <c r="L147" s="67">
        <f t="shared" si="27"/>
        <v>0</v>
      </c>
      <c r="M147" s="64"/>
    </row>
    <row r="148" spans="1:13" s="6" customFormat="1" ht="54">
      <c r="A148" s="129"/>
      <c r="B148" s="135" t="s">
        <v>171</v>
      </c>
      <c r="C148" s="137">
        <v>0</v>
      </c>
      <c r="D148" s="137">
        <v>761.9</v>
      </c>
      <c r="E148" s="137">
        <v>0</v>
      </c>
      <c r="F148" s="137">
        <v>0</v>
      </c>
      <c r="G148" s="137">
        <v>0</v>
      </c>
      <c r="H148" s="163">
        <f t="shared" si="29"/>
        <v>0</v>
      </c>
      <c r="I148" s="164">
        <v>0</v>
      </c>
      <c r="J148" s="31">
        <f>G148/G153</f>
        <v>0</v>
      </c>
      <c r="K148" s="68">
        <f t="shared" si="26"/>
        <v>-761.9</v>
      </c>
      <c r="L148" s="67">
        <f t="shared" si="27"/>
        <v>0</v>
      </c>
      <c r="M148" s="64"/>
    </row>
    <row r="149" spans="1:13" s="6" customFormat="1" ht="50.25" customHeight="1">
      <c r="A149" s="129"/>
      <c r="B149" s="136" t="s">
        <v>172</v>
      </c>
      <c r="C149" s="137">
        <v>0</v>
      </c>
      <c r="D149" s="137">
        <v>4600</v>
      </c>
      <c r="E149" s="137">
        <v>0</v>
      </c>
      <c r="F149" s="137">
        <v>0</v>
      </c>
      <c r="G149" s="137">
        <v>0</v>
      </c>
      <c r="H149" s="163">
        <f t="shared" si="29"/>
        <v>0</v>
      </c>
      <c r="I149" s="164">
        <v>0</v>
      </c>
      <c r="J149" s="31">
        <f>G149/G154</f>
        <v>0</v>
      </c>
      <c r="K149" s="68">
        <f t="shared" si="26"/>
        <v>-4600</v>
      </c>
      <c r="L149" s="67">
        <f t="shared" si="27"/>
        <v>0</v>
      </c>
      <c r="M149" s="64"/>
    </row>
    <row r="150" spans="1:13" s="6" customFormat="1" ht="16.5">
      <c r="A150" s="143"/>
      <c r="B150" s="151" t="s">
        <v>115</v>
      </c>
      <c r="C150" s="149">
        <f>C54+C81+C82+C88+C111+C121+C135+C141+C142+C143</f>
        <v>361285.2</v>
      </c>
      <c r="D150" s="149">
        <f>D54+D81+D82+D88+D111+D121+D135+D141+D142+D143</f>
        <v>370031.1</v>
      </c>
      <c r="E150" s="149">
        <f>E54+E81+E82+E88+E111+E121+E135+E141+E142+E143</f>
        <v>177063.09999999998</v>
      </c>
      <c r="F150" s="149">
        <f>F54+F81+F82+F88+F111+F121+F135+F141+F142+F143</f>
        <v>148825.2</v>
      </c>
      <c r="G150" s="149">
        <f>G54+G81+G82+G88+G111+G121+G135+G141+G142+G143</f>
        <v>173410.8</v>
      </c>
      <c r="H150" s="152">
        <f t="shared" si="29"/>
        <v>-3652.2999999999884</v>
      </c>
      <c r="I150" s="153">
        <f t="shared" si="28"/>
        <v>0.9793728902295284</v>
      </c>
      <c r="J150" s="154">
        <f>G150/G150</f>
        <v>1</v>
      </c>
      <c r="K150" s="155">
        <f t="shared" si="26"/>
        <v>-196620.3</v>
      </c>
      <c r="L150" s="154">
        <f t="shared" si="27"/>
        <v>0.46863844687649225</v>
      </c>
      <c r="M150" s="64"/>
    </row>
    <row r="151" spans="1:14" ht="13.5">
      <c r="A151" s="48"/>
      <c r="B151" s="21" t="s">
        <v>150</v>
      </c>
      <c r="C151" s="175">
        <f>-(C155+C154)</f>
        <v>-21163</v>
      </c>
      <c r="D151" s="175">
        <f>-(D155+D154)</f>
        <v>-29439.79999999999</v>
      </c>
      <c r="E151" s="175">
        <f>-(E155+E154)</f>
        <v>-29439.79999999999</v>
      </c>
      <c r="F151" s="175">
        <f>-(F155+F154)</f>
        <v>8129.699999999953</v>
      </c>
      <c r="G151" s="175">
        <f>-(G155+G154)</f>
        <v>-11545.200000000012</v>
      </c>
      <c r="H151" s="165">
        <f aca="true" t="shared" si="30" ref="H151:H161">G151-E151</f>
        <v>17894.599999999977</v>
      </c>
      <c r="I151" s="167">
        <f t="shared" si="28"/>
        <v>0.39216299023770596</v>
      </c>
      <c r="J151" s="169">
        <f>G151/G150</f>
        <v>-0.06657716820405657</v>
      </c>
      <c r="K151" s="171">
        <f t="shared" si="26"/>
        <v>17894.599999999977</v>
      </c>
      <c r="L151" s="169">
        <f>G151/D151</f>
        <v>0.39216299023770596</v>
      </c>
      <c r="M151" s="66"/>
      <c r="N151" s="7" t="s">
        <v>153</v>
      </c>
    </row>
    <row r="152" spans="1:13" ht="13.5">
      <c r="A152" s="48"/>
      <c r="B152" s="21" t="s">
        <v>151</v>
      </c>
      <c r="C152" s="176"/>
      <c r="D152" s="176"/>
      <c r="E152" s="176"/>
      <c r="F152" s="176"/>
      <c r="G152" s="176"/>
      <c r="H152" s="166"/>
      <c r="I152" s="168"/>
      <c r="J152" s="170"/>
      <c r="K152" s="172"/>
      <c r="L152" s="170"/>
      <c r="M152" s="66"/>
    </row>
    <row r="153" spans="1:13" ht="27">
      <c r="A153" s="48"/>
      <c r="B153" s="21" t="s">
        <v>152</v>
      </c>
      <c r="C153" s="20">
        <v>21163</v>
      </c>
      <c r="D153" s="20">
        <v>29439.8</v>
      </c>
      <c r="E153" s="20">
        <v>29439.8</v>
      </c>
      <c r="F153" s="20">
        <v>8129.7</v>
      </c>
      <c r="G153" s="20">
        <v>11545.2</v>
      </c>
      <c r="H153" s="92"/>
      <c r="I153" s="87"/>
      <c r="J153" s="28"/>
      <c r="K153" s="59"/>
      <c r="L153" s="28"/>
      <c r="M153" s="66"/>
    </row>
    <row r="154" spans="1:13" ht="27" hidden="1">
      <c r="A154" s="43" t="s">
        <v>107</v>
      </c>
      <c r="B154" s="15" t="s">
        <v>109</v>
      </c>
      <c r="C154" s="14">
        <f>-(C51)</f>
        <v>-340122.2</v>
      </c>
      <c r="D154" s="14">
        <f>-(D51)</f>
        <v>-340591.3</v>
      </c>
      <c r="E154" s="14">
        <f>-(E51)</f>
        <v>-147623.3</v>
      </c>
      <c r="F154" s="14">
        <f>-(F51)</f>
        <v>-156954.89999999997</v>
      </c>
      <c r="G154" s="14">
        <f>-(G51)</f>
        <v>-161865.59999999998</v>
      </c>
      <c r="H154" s="91">
        <f t="shared" si="30"/>
        <v>-14242.299999999988</v>
      </c>
      <c r="I154" s="88"/>
      <c r="J154" s="67">
        <f>G154/Всего_расходов_2003</f>
        <v>-43.95535641547861</v>
      </c>
      <c r="K154" s="22">
        <f>G154-D154</f>
        <v>178725.7</v>
      </c>
      <c r="L154" s="31">
        <f>G154/D154</f>
        <v>0.475248780576603</v>
      </c>
      <c r="M154" s="66"/>
    </row>
    <row r="155" spans="1:13" ht="27" hidden="1">
      <c r="A155" s="43" t="s">
        <v>108</v>
      </c>
      <c r="B155" s="15" t="s">
        <v>110</v>
      </c>
      <c r="C155" s="14">
        <f>C150</f>
        <v>361285.2</v>
      </c>
      <c r="D155" s="14">
        <f>D150</f>
        <v>370031.1</v>
      </c>
      <c r="E155" s="14">
        <f>E150</f>
        <v>177063.09999999998</v>
      </c>
      <c r="F155" s="14">
        <f>F150</f>
        <v>148825.2</v>
      </c>
      <c r="G155" s="14">
        <f>G150</f>
        <v>173410.8</v>
      </c>
      <c r="H155" s="91">
        <f>G155-E155</f>
        <v>-3652.2999999999884</v>
      </c>
      <c r="I155" s="88"/>
      <c r="J155" s="67">
        <f>G155/Всего_расходов_2003</f>
        <v>47.09050916496945</v>
      </c>
      <c r="K155" s="22">
        <f>G155-D155</f>
        <v>-196620.3</v>
      </c>
      <c r="L155" s="31">
        <f>G155/D155</f>
        <v>0.46863844687649225</v>
      </c>
      <c r="M155" s="66"/>
    </row>
    <row r="156" spans="1:13" ht="13.5">
      <c r="A156" s="46" t="s">
        <v>14</v>
      </c>
      <c r="B156" s="18" t="s">
        <v>13</v>
      </c>
      <c r="C156" s="18"/>
      <c r="D156" s="107"/>
      <c r="E156" s="14" t="s">
        <v>14</v>
      </c>
      <c r="F156" s="14"/>
      <c r="G156" s="14"/>
      <c r="H156" s="92"/>
      <c r="I156" s="87"/>
      <c r="J156" s="31"/>
      <c r="K156" s="22"/>
      <c r="L156" s="31"/>
      <c r="M156" s="66"/>
    </row>
    <row r="157" spans="1:13" ht="13.5">
      <c r="A157" s="46" t="s">
        <v>14</v>
      </c>
      <c r="B157" s="144" t="s">
        <v>178</v>
      </c>
      <c r="C157" s="142">
        <v>58402.3</v>
      </c>
      <c r="D157" s="142">
        <v>58215.8</v>
      </c>
      <c r="E157" s="142">
        <v>25401.7</v>
      </c>
      <c r="F157" s="142">
        <v>12492.6</v>
      </c>
      <c r="G157" s="142">
        <f>G56+G108+G116+G125+G131+G137</f>
        <v>23938.6</v>
      </c>
      <c r="H157" s="91">
        <f t="shared" si="30"/>
        <v>-1463.1000000000022</v>
      </c>
      <c r="I157" s="88">
        <f>G157/E157</f>
        <v>0.9424014928134731</v>
      </c>
      <c r="J157" s="31">
        <f>G157/G150</f>
        <v>0.13804561192267148</v>
      </c>
      <c r="K157" s="22">
        <f>G157-D157</f>
        <v>-34277.200000000004</v>
      </c>
      <c r="L157" s="31">
        <f>G157/D157</f>
        <v>0.41120451836099475</v>
      </c>
      <c r="M157" s="66"/>
    </row>
    <row r="158" spans="1:13" ht="13.5">
      <c r="A158" s="46"/>
      <c r="B158" s="16" t="s">
        <v>177</v>
      </c>
      <c r="C158" s="14">
        <v>15301.4</v>
      </c>
      <c r="D158" s="142">
        <v>15300.2</v>
      </c>
      <c r="E158" s="142">
        <v>6395.6</v>
      </c>
      <c r="F158" s="142">
        <v>3287.9</v>
      </c>
      <c r="G158" s="142">
        <v>5961.1</v>
      </c>
      <c r="H158" s="91">
        <f t="shared" si="30"/>
        <v>-434.5</v>
      </c>
      <c r="I158" s="88">
        <f>G158/E158</f>
        <v>0.9320626680843079</v>
      </c>
      <c r="J158" s="31">
        <f>G158/G150</f>
        <v>0.03437559829030257</v>
      </c>
      <c r="K158" s="22">
        <f>G158-D158</f>
        <v>-9339.1</v>
      </c>
      <c r="L158" s="31">
        <f>G158/D158</f>
        <v>0.3896092861531222</v>
      </c>
      <c r="M158" s="66"/>
    </row>
    <row r="159" spans="1:13" ht="13.5">
      <c r="A159" s="46" t="s">
        <v>14</v>
      </c>
      <c r="B159" s="16" t="s">
        <v>179</v>
      </c>
      <c r="C159" s="14">
        <v>6563.3</v>
      </c>
      <c r="D159" s="142">
        <f>D58+D118+D127+D133+D139</f>
        <v>6563.299999999999</v>
      </c>
      <c r="E159" s="142">
        <v>3540.7</v>
      </c>
      <c r="F159" s="142">
        <f>F58+F118+F127+F133+F139</f>
        <v>316.8</v>
      </c>
      <c r="G159" s="142">
        <f>G58+G118+G127+G133+G139</f>
        <v>3535.5</v>
      </c>
      <c r="H159" s="91">
        <f t="shared" si="30"/>
        <v>-5.199999999999818</v>
      </c>
      <c r="I159" s="88">
        <f>G159/E159</f>
        <v>0.9985313638546051</v>
      </c>
      <c r="J159" s="31">
        <f>G159/G150</f>
        <v>0.020388003515351985</v>
      </c>
      <c r="K159" s="22">
        <f>G159-D159</f>
        <v>-3027.7999999999993</v>
      </c>
      <c r="L159" s="31">
        <f>G159/D159</f>
        <v>0.5386771898282876</v>
      </c>
      <c r="M159" s="66"/>
    </row>
    <row r="160" spans="1:13" ht="13.5">
      <c r="A160" s="46" t="s">
        <v>14</v>
      </c>
      <c r="B160" s="17" t="s">
        <v>180</v>
      </c>
      <c r="C160" s="14">
        <v>11998.1</v>
      </c>
      <c r="D160" s="142">
        <v>17573.1</v>
      </c>
      <c r="E160" s="142">
        <f>E59+E86+E104+E110+E119+E128+E134+E140</f>
        <v>6903.399999999999</v>
      </c>
      <c r="F160" s="142">
        <v>3104</v>
      </c>
      <c r="G160" s="142">
        <v>6720.3</v>
      </c>
      <c r="H160" s="91">
        <f t="shared" si="30"/>
        <v>-183.09999999999854</v>
      </c>
      <c r="I160" s="88">
        <f>G160/E160</f>
        <v>0.9734768375003623</v>
      </c>
      <c r="J160" s="31">
        <f>G160/G150</f>
        <v>0.03875364164169706</v>
      </c>
      <c r="K160" s="22">
        <f>G160-D160</f>
        <v>-10852.8</v>
      </c>
      <c r="L160" s="31">
        <f>G160/D160</f>
        <v>0.3824197210509245</v>
      </c>
      <c r="M160" s="66"/>
    </row>
    <row r="161" spans="1:13" ht="13.5">
      <c r="A161" s="46" t="s">
        <v>14</v>
      </c>
      <c r="B161" s="17" t="s">
        <v>33</v>
      </c>
      <c r="C161" s="14">
        <f>C105</f>
        <v>8880</v>
      </c>
      <c r="D161" s="142">
        <f>D105</f>
        <v>2752.1</v>
      </c>
      <c r="E161" s="142">
        <f>E105</f>
        <v>142</v>
      </c>
      <c r="F161" s="142">
        <f>F105</f>
        <v>170</v>
      </c>
      <c r="G161" s="142">
        <f>G105</f>
        <v>142</v>
      </c>
      <c r="H161" s="91">
        <f t="shared" si="30"/>
        <v>0</v>
      </c>
      <c r="I161" s="88">
        <f>G161/E161</f>
        <v>1</v>
      </c>
      <c r="J161" s="31">
        <f>G161/G150</f>
        <v>0.0008188647996549235</v>
      </c>
      <c r="K161" s="22">
        <f>G161-D161</f>
        <v>-2610.1</v>
      </c>
      <c r="L161" s="31">
        <f>G161/D161</f>
        <v>0.05159696231968315</v>
      </c>
      <c r="M161" s="66"/>
    </row>
    <row r="162" spans="1:12" ht="13.5">
      <c r="A162" s="109"/>
      <c r="B162" s="110"/>
      <c r="C162" s="110"/>
      <c r="D162" s="111"/>
      <c r="E162" s="111"/>
      <c r="F162" s="111"/>
      <c r="G162" s="111"/>
      <c r="H162" s="131"/>
      <c r="I162" s="132"/>
      <c r="J162" s="133"/>
      <c r="K162" s="134"/>
      <c r="L162" s="133"/>
    </row>
    <row r="163" spans="1:10" ht="13.5">
      <c r="A163" s="34"/>
      <c r="D163" s="108"/>
      <c r="J163" s="1" t="s">
        <v>14</v>
      </c>
    </row>
    <row r="166" ht="13.5">
      <c r="E166" s="1" t="s">
        <v>14</v>
      </c>
    </row>
  </sheetData>
  <sheetProtection/>
  <mergeCells count="12">
    <mergeCell ref="G151:G152"/>
    <mergeCell ref="F151:F152"/>
    <mergeCell ref="H151:H152"/>
    <mergeCell ref="I151:I152"/>
    <mergeCell ref="J151:J152"/>
    <mergeCell ref="K151:K152"/>
    <mergeCell ref="L151:L152"/>
    <mergeCell ref="H1:L1"/>
    <mergeCell ref="A2:L2"/>
    <mergeCell ref="C151:C152"/>
    <mergeCell ref="D151:D152"/>
    <mergeCell ref="E151:E152"/>
  </mergeCells>
  <printOptions/>
  <pageMargins left="0.2755905511811024" right="0.1968503937007874" top="0.31496062992125984" bottom="0.3937007874015748" header="0.15748031496062992" footer="0.1968503937007874"/>
  <pageSetup blackAndWhite="1" fitToHeight="14" fitToWidth="1" orientation="landscape" paperSize="9" scale="89" r:id="rId1"/>
  <headerFooter alignWithMargins="0">
    <oddFooter>&amp;R&amp;"Arial Narrow,обычный"&amp;8Лист &amp;P из &amp;N</oddFooter>
  </headerFooter>
  <rowBreaks count="87" manualBreakCount="87">
    <brk id="14" max="12" man="1"/>
    <brk id="16" max="12" man="1"/>
    <brk id="18" max="255" man="1"/>
    <brk id="23" max="12" man="1"/>
    <brk id="26" max="12" man="1"/>
    <brk id="28" max="12" man="1"/>
    <brk id="30" max="12" man="1"/>
    <brk id="31" max="12" man="1"/>
    <brk id="32" max="12" man="1"/>
    <brk id="33" max="12" man="1"/>
    <brk id="35" max="12" man="1"/>
    <brk id="38" max="255" man="1"/>
    <brk id="40" max="12" man="1"/>
    <brk id="42" max="12" man="1"/>
    <brk id="45" max="12" man="1"/>
    <brk id="46" max="255" man="1"/>
    <brk id="47" max="12" man="1"/>
    <brk id="51" max="12" man="1"/>
    <brk id="52" max="12" man="1"/>
    <brk id="53" max="12" man="1"/>
    <brk id="54" max="12" man="1"/>
    <brk id="55" max="255" man="1"/>
    <brk id="57" max="12" man="1"/>
    <brk id="58" max="12" man="1"/>
    <brk id="59" max="12" man="1"/>
    <brk id="60" max="12" man="1"/>
    <brk id="63" max="12" man="1"/>
    <brk id="68" max="12" man="1"/>
    <brk id="69" max="12" man="1"/>
    <brk id="70" max="255" man="1"/>
    <brk id="71" max="12" man="1"/>
    <brk id="72" max="255" man="1"/>
    <brk id="73" max="12" man="1"/>
    <brk id="78" max="12" man="1"/>
    <brk id="79" max="12" man="1"/>
    <brk id="81" max="12" man="1"/>
    <brk id="82" max="12" man="1"/>
    <brk id="83" max="12" man="1"/>
    <brk id="84" max="12" man="1"/>
    <brk id="87" max="255" man="1"/>
    <brk id="93" max="12" man="1"/>
    <brk id="94" max="12" man="1"/>
    <brk id="95" max="12" man="1"/>
    <brk id="96" max="255" man="1"/>
    <brk id="99" max="12" man="1"/>
    <brk id="100" max="12" man="1"/>
    <brk id="114" max="12" man="1"/>
    <brk id="115" max="12" man="1"/>
    <brk id="117" max="255" man="1"/>
    <brk id="150" max="12" man="1"/>
    <brk id="154" max="12" man="1"/>
    <brk id="155" max="12" man="1"/>
    <brk id="156" max="255" man="1"/>
    <brk id="159" max="12" man="1"/>
    <brk id="160" max="12" man="1"/>
    <brk id="161" max="12" man="1"/>
    <brk id="165" max="13" man="1"/>
    <brk id="166" max="255" man="1"/>
    <brk id="167" max="13" man="1"/>
    <brk id="169" max="13" man="1"/>
    <brk id="172" max="13" man="1"/>
    <brk id="173" max="13" man="1"/>
    <brk id="175" max="13" man="1"/>
    <brk id="176" max="13" man="1"/>
    <brk id="183" max="13" man="1"/>
    <brk id="189" max="13" man="1"/>
    <brk id="190" max="13" man="1"/>
    <brk id="191" max="13" man="1"/>
    <brk id="194" max="13" man="1"/>
    <brk id="195" max="255" man="1"/>
    <brk id="198" max="13" man="1"/>
    <brk id="200" max="255" man="1"/>
    <brk id="202" max="255" man="1"/>
    <brk id="203" max="13" man="1"/>
    <brk id="204" max="13" man="1"/>
    <brk id="205" max="13" man="1"/>
    <brk id="211" max="13" man="1"/>
    <brk id="213" max="13" man="1"/>
    <brk id="218" max="13" man="1"/>
    <brk id="220" max="13" man="1"/>
    <brk id="223" max="13" man="1"/>
    <brk id="225" max="13" man="1"/>
    <brk id="233" max="13" man="1"/>
    <brk id="234" max="255" man="1"/>
    <brk id="242" max="13" man="1"/>
    <brk id="246" max="13" man="1"/>
    <brk id="2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borisenkoea</cp:lastModifiedBy>
  <cp:lastPrinted>2010-06-10T12:52:16Z</cp:lastPrinted>
  <dcterms:created xsi:type="dcterms:W3CDTF">1998-04-06T06:06:47Z</dcterms:created>
  <dcterms:modified xsi:type="dcterms:W3CDTF">2010-10-20T13:37:36Z</dcterms:modified>
  <cp:category/>
  <cp:version/>
  <cp:contentType/>
  <cp:contentStatus/>
</cp:coreProperties>
</file>