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бюджета'!$A$1:$L$233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бюджета'!$A$1:$L$233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бюджета'!$A$1:$K$232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бюджета'!$A$1:$K$233</definedName>
    <definedName name="Z_4F278C51_CC0C_4908_B19B_FD853FE30C23_.wvu.PrintArea" localSheetId="0" hidden="1">'Анализ бюджета'!$A$1:$K$232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бюджета'!$A$1:$L$233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бюджета'!$39:$40,'Анализ бюджета'!$47:$48,'Анализ бюджета'!$177:$177</definedName>
    <definedName name="Z_735893B7_5E6F_4E87_8F79_7422E435EC59_.wvu.PrintArea" localSheetId="0" hidden="1">'Анализ бюджета'!$A$1:$K$235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бюджета'!$31:$36</definedName>
    <definedName name="Z_8F58F720_5478_11D7_8E43_00002120D636_.wvu.PrintArea" localSheetId="0" hidden="1">'Анализ бюджета'!$A$2:$K$50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бюджета'!$A$1:$L$233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бюджета'!$39:$40,'Анализ бюджета'!$47:$48,'Анализ бюджета'!#REF!,'Анализ бюджета'!$177:$177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бюджета'!$A$1:$K$235</definedName>
    <definedName name="Z_97B5DCE1_CCA4_11D7_B6CC_0007E980B7D4_.wvu.Rows" localSheetId="0" hidden="1">'Анализ бюджета'!#REF!,'Анализ бюджета'!$31:$36</definedName>
    <definedName name="Z_A91D99C2_8122_48C0_91AB_172E51C62B1D_.wvu.PrintArea" localSheetId="0" hidden="1">'Анализ бюджета'!$A$1:$K$232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бюджета'!$A$1:$L$233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бюджета'!$177:$177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бюджета'!$A$1:$K$232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бюджета'!$A$1:$L$233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бюджета'!$39:$40,'Анализ бюджета'!$47:$48,'Анализ бюджета'!$177:$177</definedName>
    <definedName name="Z_E64E5F61_FD5E_11DA_AA5B_0004761D6C8E_.wvu.PrintArea" localSheetId="0" hidden="1">'Анализ бюджета'!$A$1:$K$232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бюджета'!$G$49</definedName>
    <definedName name="Всего_расходов_2002">'Анализ бюджета'!#REF!</definedName>
    <definedName name="Всего_расходов_2003">'Анализ бюджета'!$G$161</definedName>
    <definedName name="_xlnm.Print_Titles" localSheetId="0">'Анализ бюджета'!$4:$5</definedName>
    <definedName name="_xlnm.Print_Area" localSheetId="0">'Анализ бюджета'!$A$1:$L$228</definedName>
  </definedNames>
  <calcPr calcId="1257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G79" i="1"/>
  <c r="G119"/>
  <c r="G134"/>
  <c r="E134"/>
  <c r="E79"/>
  <c r="E152"/>
  <c r="E143"/>
  <c r="E117"/>
  <c r="E119"/>
  <c r="E103"/>
  <c r="L126"/>
  <c r="J126"/>
  <c r="I126"/>
  <c r="I102"/>
  <c r="J102"/>
  <c r="L102"/>
  <c r="I101"/>
  <c r="J101"/>
  <c r="L101"/>
  <c r="E112" l="1"/>
  <c r="E111" s="1"/>
  <c r="I43"/>
  <c r="C47"/>
  <c r="D47"/>
  <c r="F47"/>
  <c r="G47"/>
  <c r="C45"/>
  <c r="D45"/>
  <c r="E45"/>
  <c r="F45"/>
  <c r="K47" l="1"/>
  <c r="L47"/>
  <c r="F143"/>
  <c r="F138" s="1"/>
  <c r="F134" s="1"/>
  <c r="F121"/>
  <c r="F119" s="1"/>
  <c r="F112" s="1"/>
  <c r="F55" l="1"/>
  <c r="G45" l="1"/>
  <c r="E161" l="1"/>
  <c r="K130"/>
  <c r="K131"/>
  <c r="K132"/>
  <c r="J130"/>
  <c r="J131"/>
  <c r="J132"/>
  <c r="J133"/>
  <c r="K140"/>
  <c r="K141"/>
  <c r="K142"/>
  <c r="I140"/>
  <c r="I141"/>
  <c r="I142"/>
  <c r="J142"/>
  <c r="L142"/>
  <c r="G112"/>
  <c r="G103"/>
  <c r="D134"/>
  <c r="L136"/>
  <c r="K136"/>
  <c r="J136"/>
  <c r="I136"/>
  <c r="L116"/>
  <c r="J116"/>
  <c r="I116"/>
  <c r="D127"/>
  <c r="I44"/>
  <c r="I41"/>
  <c r="I30"/>
  <c r="J44"/>
  <c r="I31"/>
  <c r="E42" l="1"/>
  <c r="F42"/>
  <c r="G42"/>
  <c r="I42" s="1"/>
  <c r="D42"/>
  <c r="L43"/>
  <c r="J43"/>
  <c r="I53"/>
  <c r="I57"/>
  <c r="I58"/>
  <c r="I59"/>
  <c r="I60"/>
  <c r="I61"/>
  <c r="I62"/>
  <c r="I63"/>
  <c r="I68"/>
  <c r="I69"/>
  <c r="I70"/>
  <c r="I73"/>
  <c r="I74"/>
  <c r="I75"/>
  <c r="I76"/>
  <c r="I77"/>
  <c r="I79"/>
  <c r="I81"/>
  <c r="I82"/>
  <c r="I85"/>
  <c r="I86"/>
  <c r="I87"/>
  <c r="I88"/>
  <c r="I89"/>
  <c r="I92"/>
  <c r="I93"/>
  <c r="I95"/>
  <c r="I96"/>
  <c r="I97"/>
  <c r="I98"/>
  <c r="I99"/>
  <c r="I100"/>
  <c r="I105"/>
  <c r="I106"/>
  <c r="I107"/>
  <c r="I108"/>
  <c r="I110"/>
  <c r="I114"/>
  <c r="I115"/>
  <c r="I117"/>
  <c r="I118"/>
  <c r="I119"/>
  <c r="I122"/>
  <c r="I123"/>
  <c r="I125"/>
  <c r="I127"/>
  <c r="I128"/>
  <c r="I129"/>
  <c r="I130"/>
  <c r="I131"/>
  <c r="I132"/>
  <c r="I137"/>
  <c r="I138"/>
  <c r="I139"/>
  <c r="I144"/>
  <c r="I145"/>
  <c r="I147"/>
  <c r="I148"/>
  <c r="I149"/>
  <c r="I150"/>
  <c r="I151"/>
  <c r="I153"/>
  <c r="I154"/>
  <c r="I155"/>
  <c r="I156"/>
  <c r="I158"/>
  <c r="I159"/>
  <c r="I162"/>
  <c r="I163"/>
  <c r="I165"/>
  <c r="I166"/>
  <c r="I167"/>
  <c r="I168"/>
  <c r="I169"/>
  <c r="I170"/>
  <c r="I171"/>
  <c r="I172"/>
  <c r="I173"/>
  <c r="I176"/>
  <c r="I177"/>
  <c r="I178"/>
  <c r="I180"/>
  <c r="I181"/>
  <c r="I182"/>
  <c r="I183"/>
  <c r="I184"/>
  <c r="I185"/>
  <c r="I186"/>
  <c r="I187"/>
  <c r="I188"/>
  <c r="I189"/>
  <c r="I191"/>
  <c r="I192"/>
  <c r="I195"/>
  <c r="I196"/>
  <c r="I198"/>
  <c r="I199"/>
  <c r="I200"/>
  <c r="I201"/>
  <c r="I202"/>
  <c r="I203"/>
  <c r="I204"/>
  <c r="I205"/>
  <c r="I206"/>
  <c r="I208"/>
  <c r="I210"/>
  <c r="I55"/>
  <c r="I54"/>
  <c r="I112" l="1"/>
  <c r="L107"/>
  <c r="I134"/>
  <c r="G152"/>
  <c r="I121"/>
  <c r="I103"/>
  <c r="J107"/>
  <c r="K107"/>
  <c r="G52"/>
  <c r="J155"/>
  <c r="K155"/>
  <c r="L155"/>
  <c r="D190"/>
  <c r="D103"/>
  <c r="I10"/>
  <c r="I12"/>
  <c r="I15"/>
  <c r="I18"/>
  <c r="I20"/>
  <c r="I21"/>
  <c r="I24"/>
  <c r="I25"/>
  <c r="I26"/>
  <c r="I27"/>
  <c r="I28"/>
  <c r="I32"/>
  <c r="I37"/>
  <c r="E40"/>
  <c r="E39" s="1"/>
  <c r="E36"/>
  <c r="E33"/>
  <c r="E29"/>
  <c r="E23"/>
  <c r="E19"/>
  <c r="E17"/>
  <c r="E14"/>
  <c r="E13" s="1"/>
  <c r="E11"/>
  <c r="E9"/>
  <c r="E8" s="1"/>
  <c r="C42"/>
  <c r="D17"/>
  <c r="G111" l="1"/>
  <c r="E22"/>
  <c r="E16"/>
  <c r="E7" s="1"/>
  <c r="C152"/>
  <c r="C134"/>
  <c r="L123"/>
  <c r="J123"/>
  <c r="K121"/>
  <c r="J121"/>
  <c r="L121"/>
  <c r="D119"/>
  <c r="D112" s="1"/>
  <c r="C121"/>
  <c r="C119" s="1"/>
  <c r="C112" s="1"/>
  <c r="C103"/>
  <c r="C85"/>
  <c r="F161"/>
  <c r="E6" l="1"/>
  <c r="E49" s="1"/>
  <c r="F52"/>
  <c r="E219"/>
  <c r="E216"/>
  <c r="E209"/>
  <c r="E207"/>
  <c r="E194"/>
  <c r="E190"/>
  <c r="E175"/>
  <c r="E157"/>
  <c r="E83"/>
  <c r="E71"/>
  <c r="E52"/>
  <c r="I152" l="1"/>
  <c r="I111"/>
  <c r="E160"/>
  <c r="I52"/>
  <c r="E78"/>
  <c r="E174"/>
  <c r="E193"/>
  <c r="E215"/>
  <c r="I91"/>
  <c r="G83"/>
  <c r="I83" s="1"/>
  <c r="E211" l="1"/>
  <c r="E213" s="1"/>
  <c r="K154"/>
  <c r="L163"/>
  <c r="K163"/>
  <c r="J163"/>
  <c r="K58"/>
  <c r="K59"/>
  <c r="K60"/>
  <c r="L58"/>
  <c r="L59"/>
  <c r="L60"/>
  <c r="J58"/>
  <c r="J59"/>
  <c r="J60"/>
  <c r="F152"/>
  <c r="F111" s="1"/>
  <c r="D152"/>
  <c r="D111" s="1"/>
  <c r="G143"/>
  <c r="I143" s="1"/>
  <c r="D143"/>
  <c r="D91" l="1"/>
  <c r="K31"/>
  <c r="D33"/>
  <c r="L35"/>
  <c r="K35"/>
  <c r="J35"/>
  <c r="L115" l="1"/>
  <c r="J115"/>
  <c r="J129" l="1"/>
  <c r="K129"/>
  <c r="L129"/>
  <c r="F216" l="1"/>
  <c r="D216"/>
  <c r="F36" l="1"/>
  <c r="L28"/>
  <c r="J28"/>
  <c r="C161" l="1"/>
  <c r="D161"/>
  <c r="C143"/>
  <c r="D157" l="1"/>
  <c r="C157"/>
  <c r="L196" l="1"/>
  <c r="K196"/>
  <c r="J196"/>
  <c r="F194"/>
  <c r="G194"/>
  <c r="I194" s="1"/>
  <c r="D175"/>
  <c r="F175"/>
  <c r="G175"/>
  <c r="I175" s="1"/>
  <c r="G161"/>
  <c r="I161" s="1"/>
  <c r="L178" l="1"/>
  <c r="K178"/>
  <c r="J178"/>
  <c r="F103" l="1"/>
  <c r="L108"/>
  <c r="J108"/>
  <c r="K108"/>
  <c r="J54" l="1"/>
  <c r="K34" l="1"/>
  <c r="K32"/>
  <c r="K69"/>
  <c r="K137"/>
  <c r="K138"/>
  <c r="L125"/>
  <c r="K125"/>
  <c r="J125"/>
  <c r="C194" l="1"/>
  <c r="D194"/>
  <c r="C175"/>
  <c r="I157"/>
  <c r="K145"/>
  <c r="L147"/>
  <c r="L148"/>
  <c r="L149"/>
  <c r="L150"/>
  <c r="L151"/>
  <c r="L145"/>
  <c r="K147"/>
  <c r="K149"/>
  <c r="K151"/>
  <c r="J147"/>
  <c r="J148"/>
  <c r="J149"/>
  <c r="J150"/>
  <c r="J151"/>
  <c r="J145"/>
  <c r="L141"/>
  <c r="J141"/>
  <c r="L86" l="1"/>
  <c r="L87"/>
  <c r="L88"/>
  <c r="L89"/>
  <c r="L95"/>
  <c r="L96"/>
  <c r="L97"/>
  <c r="L98"/>
  <c r="L99"/>
  <c r="L93"/>
  <c r="K86"/>
  <c r="K87"/>
  <c r="K88"/>
  <c r="K89"/>
  <c r="K95"/>
  <c r="K96"/>
  <c r="K97"/>
  <c r="K98"/>
  <c r="K99"/>
  <c r="K93"/>
  <c r="J86"/>
  <c r="J87"/>
  <c r="J88"/>
  <c r="J89"/>
  <c r="J95"/>
  <c r="J96"/>
  <c r="J97"/>
  <c r="J98"/>
  <c r="J99"/>
  <c r="J93"/>
  <c r="J92" l="1"/>
  <c r="C91"/>
  <c r="C83"/>
  <c r="K139"/>
  <c r="L143"/>
  <c r="J143"/>
  <c r="K143"/>
  <c r="F83"/>
  <c r="L122"/>
  <c r="K122"/>
  <c r="J122"/>
  <c r="K92"/>
  <c r="L92"/>
  <c r="L144"/>
  <c r="K144"/>
  <c r="J144"/>
  <c r="D83"/>
  <c r="G219"/>
  <c r="G216"/>
  <c r="L91" l="1"/>
  <c r="K91"/>
  <c r="J91"/>
  <c r="L68"/>
  <c r="F228"/>
  <c r="F226"/>
  <c r="F225"/>
  <c r="F224"/>
  <c r="F223"/>
  <c r="F219"/>
  <c r="F215" s="1"/>
  <c r="F209"/>
  <c r="F207"/>
  <c r="F193"/>
  <c r="F190"/>
  <c r="F174"/>
  <c r="F160"/>
  <c r="F79"/>
  <c r="F78" s="1"/>
  <c r="F71"/>
  <c r="F40"/>
  <c r="F33"/>
  <c r="F29"/>
  <c r="F23"/>
  <c r="F19"/>
  <c r="F17"/>
  <c r="F14"/>
  <c r="F13" s="1"/>
  <c r="F11"/>
  <c r="F9"/>
  <c r="F8" s="1"/>
  <c r="L154"/>
  <c r="J154"/>
  <c r="J189"/>
  <c r="K189"/>
  <c r="L189"/>
  <c r="F22" l="1"/>
  <c r="F39"/>
  <c r="F16"/>
  <c r="F7" s="1"/>
  <c r="F6" l="1"/>
  <c r="F49" s="1"/>
  <c r="F211"/>
  <c r="L127"/>
  <c r="K127"/>
  <c r="J127"/>
  <c r="D78"/>
  <c r="L119"/>
  <c r="K119"/>
  <c r="J119"/>
  <c r="L183"/>
  <c r="L184"/>
  <c r="L181"/>
  <c r="K183"/>
  <c r="K184"/>
  <c r="K181"/>
  <c r="J183"/>
  <c r="J184"/>
  <c r="J181"/>
  <c r="L187"/>
  <c r="K187"/>
  <c r="J187"/>
  <c r="F213" l="1"/>
  <c r="L205"/>
  <c r="K205"/>
  <c r="J205"/>
  <c r="J201"/>
  <c r="J202"/>
  <c r="K201"/>
  <c r="K202"/>
  <c r="L201"/>
  <c r="L202"/>
  <c r="L199"/>
  <c r="K199"/>
  <c r="J199"/>
  <c r="G193"/>
  <c r="I193" s="1"/>
  <c r="C193"/>
  <c r="D193"/>
  <c r="K169"/>
  <c r="J168"/>
  <c r="J166"/>
  <c r="J165"/>
  <c r="L172"/>
  <c r="K172"/>
  <c r="J172"/>
  <c r="J169"/>
  <c r="K168"/>
  <c r="L168"/>
  <c r="L169"/>
  <c r="L166"/>
  <c r="K166"/>
  <c r="L162"/>
  <c r="J162"/>
  <c r="D36"/>
  <c r="G36"/>
  <c r="C36"/>
  <c r="L38"/>
  <c r="J38"/>
  <c r="C14"/>
  <c r="H221"/>
  <c r="I221" s="1"/>
  <c r="G224"/>
  <c r="D224"/>
  <c r="C224"/>
  <c r="C216"/>
  <c r="G223"/>
  <c r="C225"/>
  <c r="D225"/>
  <c r="G225"/>
  <c r="K12"/>
  <c r="J12"/>
  <c r="L12"/>
  <c r="L15"/>
  <c r="L18"/>
  <c r="L20"/>
  <c r="L21"/>
  <c r="L24"/>
  <c r="L25"/>
  <c r="L26"/>
  <c r="L27"/>
  <c r="L30"/>
  <c r="L31"/>
  <c r="L32"/>
  <c r="L34"/>
  <c r="L37"/>
  <c r="L41"/>
  <c r="L44"/>
  <c r="L46"/>
  <c r="L48"/>
  <c r="D40"/>
  <c r="G40"/>
  <c r="I40" s="1"/>
  <c r="G33"/>
  <c r="K33" s="1"/>
  <c r="D29"/>
  <c r="G29"/>
  <c r="I29" s="1"/>
  <c r="D23"/>
  <c r="G23"/>
  <c r="I23" s="1"/>
  <c r="D19"/>
  <c r="G19"/>
  <c r="I19" s="1"/>
  <c r="G17"/>
  <c r="I17" s="1"/>
  <c r="D14"/>
  <c r="D13" s="1"/>
  <c r="G14"/>
  <c r="D11"/>
  <c r="G11"/>
  <c r="I11" s="1"/>
  <c r="D9"/>
  <c r="D8" s="1"/>
  <c r="G9"/>
  <c r="I9" s="1"/>
  <c r="L14" l="1"/>
  <c r="I14"/>
  <c r="G8"/>
  <c r="I8" s="1"/>
  <c r="L9"/>
  <c r="L8" s="1"/>
  <c r="G13"/>
  <c r="L11"/>
  <c r="G16"/>
  <c r="L17"/>
  <c r="L40"/>
  <c r="G22"/>
  <c r="I22" s="1"/>
  <c r="L33"/>
  <c r="L29"/>
  <c r="L23"/>
  <c r="L19"/>
  <c r="K11"/>
  <c r="D22"/>
  <c r="D16"/>
  <c r="D7" s="1"/>
  <c r="J11"/>
  <c r="C9"/>
  <c r="C29"/>
  <c r="C23"/>
  <c r="C33"/>
  <c r="C11"/>
  <c r="D71"/>
  <c r="G71"/>
  <c r="C71"/>
  <c r="L210"/>
  <c r="K210"/>
  <c r="J210"/>
  <c r="G209"/>
  <c r="I209" s="1"/>
  <c r="D209"/>
  <c r="C209"/>
  <c r="C174"/>
  <c r="D174"/>
  <c r="I71" l="1"/>
  <c r="L16"/>
  <c r="I16"/>
  <c r="L13"/>
  <c r="I13"/>
  <c r="G7"/>
  <c r="D6"/>
  <c r="L209"/>
  <c r="K209"/>
  <c r="J209"/>
  <c r="L153"/>
  <c r="K153"/>
  <c r="J153"/>
  <c r="C111"/>
  <c r="L132"/>
  <c r="L130"/>
  <c r="L128"/>
  <c r="K128"/>
  <c r="J128"/>
  <c r="L118"/>
  <c r="K118"/>
  <c r="J118"/>
  <c r="L117"/>
  <c r="K117"/>
  <c r="J117"/>
  <c r="L106"/>
  <c r="K106"/>
  <c r="J106"/>
  <c r="L10"/>
  <c r="L55"/>
  <c r="L54"/>
  <c r="L53"/>
  <c r="K46"/>
  <c r="K25"/>
  <c r="J25"/>
  <c r="G6" l="1"/>
  <c r="I6" s="1"/>
  <c r="I7"/>
  <c r="L7"/>
  <c r="K111"/>
  <c r="L45"/>
  <c r="L36"/>
  <c r="K45"/>
  <c r="C78"/>
  <c r="L22" l="1"/>
  <c r="L158"/>
  <c r="K158"/>
  <c r="J158"/>
  <c r="L82"/>
  <c r="K82"/>
  <c r="J82"/>
  <c r="J32"/>
  <c r="L6" l="1"/>
  <c r="J34"/>
  <c r="J37"/>
  <c r="L42"/>
  <c r="K9"/>
  <c r="K10"/>
  <c r="K15"/>
  <c r="K18"/>
  <c r="K20"/>
  <c r="K21"/>
  <c r="K24"/>
  <c r="K26"/>
  <c r="K27"/>
  <c r="K30"/>
  <c r="K41"/>
  <c r="J9"/>
  <c r="J10"/>
  <c r="J15"/>
  <c r="J18"/>
  <c r="J20"/>
  <c r="J21"/>
  <c r="J24"/>
  <c r="J26"/>
  <c r="J27"/>
  <c r="J30"/>
  <c r="J31"/>
  <c r="J41"/>
  <c r="K48"/>
  <c r="D39"/>
  <c r="C40"/>
  <c r="C19"/>
  <c r="C17"/>
  <c r="C13"/>
  <c r="C8"/>
  <c r="D49" l="1"/>
  <c r="C39"/>
  <c r="G39"/>
  <c r="C22"/>
  <c r="J33"/>
  <c r="J36"/>
  <c r="K14"/>
  <c r="K8"/>
  <c r="K13"/>
  <c r="K17"/>
  <c r="K19"/>
  <c r="K23"/>
  <c r="K29"/>
  <c r="K40"/>
  <c r="J40"/>
  <c r="J29"/>
  <c r="J13"/>
  <c r="J23"/>
  <c r="J19"/>
  <c r="J17"/>
  <c r="J14"/>
  <c r="J8"/>
  <c r="C16"/>
  <c r="C7" s="1"/>
  <c r="K42"/>
  <c r="L39" l="1"/>
  <c r="I39"/>
  <c r="G49"/>
  <c r="C6"/>
  <c r="C49" s="1"/>
  <c r="K39"/>
  <c r="J39"/>
  <c r="K22"/>
  <c r="J22"/>
  <c r="K16"/>
  <c r="J16"/>
  <c r="H47" l="1"/>
  <c r="J47"/>
  <c r="I49"/>
  <c r="H43"/>
  <c r="H37"/>
  <c r="H38"/>
  <c r="H46"/>
  <c r="H45" s="1"/>
  <c r="H9"/>
  <c r="H49"/>
  <c r="H12"/>
  <c r="H35"/>
  <c r="H11"/>
  <c r="L49"/>
  <c r="H28"/>
  <c r="K6"/>
  <c r="K7"/>
  <c r="J7"/>
  <c r="J6"/>
  <c r="H36" l="1"/>
  <c r="H32"/>
  <c r="J46"/>
  <c r="H25"/>
  <c r="J45"/>
  <c r="C52"/>
  <c r="D52"/>
  <c r="D223"/>
  <c r="H34" l="1"/>
  <c r="H33"/>
  <c r="H26"/>
  <c r="H44"/>
  <c r="H42" s="1"/>
  <c r="H48"/>
  <c r="H41"/>
  <c r="H30"/>
  <c r="H27"/>
  <c r="H24"/>
  <c r="H20"/>
  <c r="H18"/>
  <c r="H15"/>
  <c r="H31"/>
  <c r="H21"/>
  <c r="H10"/>
  <c r="H8"/>
  <c r="H14"/>
  <c r="H16"/>
  <c r="H23"/>
  <c r="H17"/>
  <c r="H13"/>
  <c r="H7"/>
  <c r="H19"/>
  <c r="H40"/>
  <c r="H29"/>
  <c r="H39"/>
  <c r="H22"/>
  <c r="H6"/>
  <c r="J48"/>
  <c r="J42"/>
  <c r="K49"/>
  <c r="J49"/>
  <c r="J167" l="1"/>
  <c r="K167"/>
  <c r="L167"/>
  <c r="D226" l="1"/>
  <c r="G226"/>
  <c r="D228"/>
  <c r="G228"/>
  <c r="L227"/>
  <c r="K227"/>
  <c r="J227"/>
  <c r="L224"/>
  <c r="K224"/>
  <c r="J224"/>
  <c r="C223"/>
  <c r="C226"/>
  <c r="C228"/>
  <c r="L69"/>
  <c r="L206"/>
  <c r="K206"/>
  <c r="J206"/>
  <c r="L200"/>
  <c r="K200"/>
  <c r="J200"/>
  <c r="L198"/>
  <c r="K198"/>
  <c r="J198"/>
  <c r="L173"/>
  <c r="K173"/>
  <c r="J173"/>
  <c r="L165"/>
  <c r="K165"/>
  <c r="L70"/>
  <c r="K70"/>
  <c r="J70"/>
  <c r="K68"/>
  <c r="J68"/>
  <c r="J52" l="1"/>
  <c r="K225"/>
  <c r="L225"/>
  <c r="J225"/>
  <c r="K228"/>
  <c r="K226"/>
  <c r="L226"/>
  <c r="J226"/>
  <c r="K223"/>
  <c r="L223"/>
  <c r="J223"/>
  <c r="J69"/>
  <c r="J228"/>
  <c r="L228"/>
  <c r="J61" l="1"/>
  <c r="L61"/>
  <c r="J77" l="1"/>
  <c r="K77"/>
  <c r="L77"/>
  <c r="G174" l="1"/>
  <c r="J83"/>
  <c r="D160"/>
  <c r="C160"/>
  <c r="J53"/>
  <c r="K53"/>
  <c r="K54"/>
  <c r="J55"/>
  <c r="K55"/>
  <c r="J62"/>
  <c r="L62"/>
  <c r="J63"/>
  <c r="K63"/>
  <c r="L63"/>
  <c r="J65"/>
  <c r="K65"/>
  <c r="L65"/>
  <c r="J66"/>
  <c r="K66"/>
  <c r="L66"/>
  <c r="J73"/>
  <c r="K73"/>
  <c r="L73"/>
  <c r="J79"/>
  <c r="K79"/>
  <c r="L79"/>
  <c r="J81"/>
  <c r="K81"/>
  <c r="L81"/>
  <c r="K83"/>
  <c r="L83"/>
  <c r="J85"/>
  <c r="K85"/>
  <c r="L85"/>
  <c r="J100"/>
  <c r="K100"/>
  <c r="L100"/>
  <c r="J110"/>
  <c r="K110"/>
  <c r="L110"/>
  <c r="J157"/>
  <c r="L157"/>
  <c r="J159"/>
  <c r="K159"/>
  <c r="L159"/>
  <c r="J112"/>
  <c r="K112"/>
  <c r="L112"/>
  <c r="J114"/>
  <c r="K114"/>
  <c r="L114"/>
  <c r="J134"/>
  <c r="K134"/>
  <c r="L134"/>
  <c r="J137"/>
  <c r="L137"/>
  <c r="J138"/>
  <c r="L138"/>
  <c r="J139"/>
  <c r="L139"/>
  <c r="J140"/>
  <c r="L140"/>
  <c r="J152"/>
  <c r="K152"/>
  <c r="L152"/>
  <c r="K162"/>
  <c r="J170"/>
  <c r="K170"/>
  <c r="L170"/>
  <c r="J180"/>
  <c r="K180"/>
  <c r="L180"/>
  <c r="J182"/>
  <c r="K182"/>
  <c r="L182"/>
  <c r="J188"/>
  <c r="K188"/>
  <c r="L188"/>
  <c r="J176"/>
  <c r="K176"/>
  <c r="L176"/>
  <c r="J185"/>
  <c r="K185"/>
  <c r="L185"/>
  <c r="J191"/>
  <c r="K191"/>
  <c r="L191"/>
  <c r="J192"/>
  <c r="L192"/>
  <c r="J194"/>
  <c r="K194"/>
  <c r="L194"/>
  <c r="J195"/>
  <c r="K195"/>
  <c r="L195"/>
  <c r="J203"/>
  <c r="K203"/>
  <c r="L203"/>
  <c r="J208"/>
  <c r="K208"/>
  <c r="L208"/>
  <c r="J75"/>
  <c r="K75"/>
  <c r="L75"/>
  <c r="J105"/>
  <c r="K105"/>
  <c r="L105"/>
  <c r="J57"/>
  <c r="K57"/>
  <c r="L57"/>
  <c r="G190"/>
  <c r="I190" s="1"/>
  <c r="C190"/>
  <c r="D207"/>
  <c r="G207"/>
  <c r="I207" s="1"/>
  <c r="C207"/>
  <c r="K174" l="1"/>
  <c r="I174"/>
  <c r="C211"/>
  <c r="D211"/>
  <c r="J175"/>
  <c r="K161"/>
  <c r="L175"/>
  <c r="J161"/>
  <c r="G160"/>
  <c r="I160" s="1"/>
  <c r="K175"/>
  <c r="L161"/>
  <c r="L207"/>
  <c r="J207"/>
  <c r="L193"/>
  <c r="J193"/>
  <c r="L190"/>
  <c r="J190"/>
  <c r="L111"/>
  <c r="J111"/>
  <c r="L71"/>
  <c r="J71"/>
  <c r="K207"/>
  <c r="K193"/>
  <c r="K190"/>
  <c r="K160"/>
  <c r="K71"/>
  <c r="J160" l="1"/>
  <c r="J174"/>
  <c r="L174"/>
  <c r="L160"/>
  <c r="L218" l="1"/>
  <c r="L217"/>
  <c r="K217"/>
  <c r="K218"/>
  <c r="J217"/>
  <c r="J218"/>
  <c r="H220"/>
  <c r="K52"/>
  <c r="J216" l="1"/>
  <c r="L216"/>
  <c r="L52"/>
  <c r="J221" l="1"/>
  <c r="K221"/>
  <c r="C213"/>
  <c r="C219"/>
  <c r="C215" s="1"/>
  <c r="D219" l="1"/>
  <c r="D215" s="1"/>
  <c r="D213"/>
  <c r="L220" l="1"/>
  <c r="J220" l="1"/>
  <c r="L219" l="1"/>
  <c r="K219"/>
  <c r="J219"/>
  <c r="G215"/>
  <c r="J215" l="1"/>
  <c r="H219"/>
  <c r="K215"/>
  <c r="H215"/>
  <c r="L215"/>
  <c r="I219" l="1"/>
  <c r="I215"/>
  <c r="J103"/>
  <c r="K103"/>
  <c r="L103"/>
  <c r="G78"/>
  <c r="G211" s="1"/>
  <c r="H142" l="1"/>
  <c r="H102"/>
  <c r="H101"/>
  <c r="H126"/>
  <c r="K78"/>
  <c r="I78"/>
  <c r="L78"/>
  <c r="H136"/>
  <c r="J78"/>
  <c r="J211" s="1"/>
  <c r="I211" l="1"/>
  <c r="H116"/>
  <c r="H158"/>
  <c r="H223"/>
  <c r="H228"/>
  <c r="K211"/>
  <c r="H224"/>
  <c r="H205"/>
  <c r="H203"/>
  <c r="H123"/>
  <c r="L211"/>
  <c r="L221" s="1"/>
  <c r="H105"/>
  <c r="H139"/>
  <c r="H180"/>
  <c r="H176"/>
  <c r="H191"/>
  <c r="H225"/>
  <c r="H187"/>
  <c r="H185"/>
  <c r="H226"/>
  <c r="H154"/>
  <c r="H227"/>
  <c r="H143"/>
  <c r="H125"/>
  <c r="H147"/>
  <c r="H151"/>
  <c r="H150"/>
  <c r="H141"/>
  <c r="H88"/>
  <c r="H95"/>
  <c r="H99"/>
  <c r="H89"/>
  <c r="H98"/>
  <c r="H189"/>
  <c r="H127"/>
  <c r="H183"/>
  <c r="H184"/>
  <c r="H181"/>
  <c r="H199"/>
  <c r="H202"/>
  <c r="H169"/>
  <c r="H168"/>
  <c r="H209"/>
  <c r="H132"/>
  <c r="H68"/>
  <c r="H198"/>
  <c r="H119"/>
  <c r="H172"/>
  <c r="H166"/>
  <c r="H210"/>
  <c r="H153"/>
  <c r="H130"/>
  <c r="H118"/>
  <c r="H128"/>
  <c r="H82"/>
  <c r="H69"/>
  <c r="H61"/>
  <c r="H173"/>
  <c r="H77"/>
  <c r="H165"/>
  <c r="H53"/>
  <c r="H55"/>
  <c r="H63"/>
  <c r="H66"/>
  <c r="H79"/>
  <c r="H83"/>
  <c r="H100"/>
  <c r="H157"/>
  <c r="H112"/>
  <c r="H134"/>
  <c r="H138"/>
  <c r="H140"/>
  <c r="H161"/>
  <c r="H170"/>
  <c r="H182"/>
  <c r="H175"/>
  <c r="H75"/>
  <c r="H193"/>
  <c r="H111"/>
  <c r="G213"/>
  <c r="H103"/>
  <c r="H107"/>
  <c r="H59"/>
  <c r="H60"/>
  <c r="H115"/>
  <c r="H108"/>
  <c r="H106"/>
  <c r="H117"/>
  <c r="H70"/>
  <c r="H200"/>
  <c r="H206"/>
  <c r="H155"/>
  <c r="H121"/>
  <c r="H163"/>
  <c r="H58"/>
  <c r="H129"/>
  <c r="H196"/>
  <c r="H178"/>
  <c r="H91"/>
  <c r="H211"/>
  <c r="H122"/>
  <c r="H144"/>
  <c r="H149"/>
  <c r="H148"/>
  <c r="H145"/>
  <c r="H86"/>
  <c r="H92"/>
  <c r="H97"/>
  <c r="H87"/>
  <c r="H96"/>
  <c r="H93"/>
  <c r="H177"/>
  <c r="H201"/>
  <c r="H167"/>
  <c r="H192"/>
  <c r="H195"/>
  <c r="H208"/>
  <c r="H207"/>
  <c r="H190"/>
  <c r="H160"/>
  <c r="H57"/>
  <c r="H174"/>
  <c r="H71"/>
  <c r="H52"/>
  <c r="H54"/>
  <c r="H62"/>
  <c r="H65"/>
  <c r="H73"/>
  <c r="H81"/>
  <c r="H85"/>
  <c r="H110"/>
  <c r="H159"/>
  <c r="H114"/>
  <c r="H137"/>
  <c r="H152"/>
  <c r="H162"/>
  <c r="H188"/>
  <c r="H194"/>
  <c r="H78"/>
  <c r="J213" l="1"/>
  <c r="K213"/>
  <c r="H213"/>
  <c r="I213" s="1"/>
  <c r="L213"/>
  <c r="K123"/>
</calcChain>
</file>

<file path=xl/sharedStrings.xml><?xml version="1.0" encoding="utf-8"?>
<sst xmlns="http://schemas.openxmlformats.org/spreadsheetml/2006/main" count="350" uniqueCount="274">
  <si>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</si>
  <si>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</si>
  <si>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</si>
  <si>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</si>
  <si>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</si>
  <si>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</si>
  <si>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</si>
  <si>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</si>
  <si>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</si>
  <si>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</si>
  <si>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</si>
  <si>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</si>
  <si>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</si>
  <si>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</si>
  <si>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</si>
  <si>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</si>
  <si>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</si>
  <si>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</si>
  <si>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</si>
  <si>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</si>
  <si>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</si>
  <si>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</si>
  <si>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</si>
  <si>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</si>
  <si>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</si>
  <si>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</si>
  <si>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</si>
  <si>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</si>
  <si>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</si>
  <si>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</si>
  <si>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</si>
  <si>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</si>
  <si>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</si>
  <si>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</si>
  <si>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</si>
  <si>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</si>
  <si>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</si>
  <si>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</si>
  <si>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</si>
  <si>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</si>
  <si>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</si>
  <si>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</si>
  <si>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</si>
  <si>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</si>
  <si>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</si>
  <si>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</si>
  <si>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</si>
  <si>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</si>
  <si>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</si>
  <si>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</si>
  <si>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</si>
  <si>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</si>
  <si>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</si>
  <si>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</si>
  <si>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</si>
  <si>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</si>
  <si>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</si>
  <si>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</si>
  <si>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</si>
  <si>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</si>
  <si>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</si>
  <si>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</si>
  <si>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</si>
  <si>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</si>
  <si>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</si>
  <si>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</si>
  <si>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</si>
  <si>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</si>
  <si>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</si>
  <si>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</si>
  <si>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</si>
  <si>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</si>
  <si>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</si>
  <si>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</si>
  <si>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</si>
  <si>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</si>
  <si>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</si>
  <si>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</si>
  <si>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</si>
  <si>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</si>
  <si>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</si>
  <si>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</si>
  <si>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</si>
  <si>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</si>
  <si>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</si>
  <si>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</si>
  <si>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</si>
  <si>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</si>
  <si>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</si>
  <si>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</si>
  <si>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</si>
  <si>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</si>
  <si>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</si>
  <si>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</si>
  <si>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</si>
  <si>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</si>
  <si>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</si>
  <si>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</si>
  <si>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</si>
  <si>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</si>
  <si>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</si>
  <si>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</si>
  <si>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</si>
  <si>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</si>
  <si>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</si>
  <si>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</si>
  <si>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</si>
  <si>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</si>
  <si>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</si>
  <si>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</si>
  <si>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</si>
  <si>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</si>
  <si>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</si>
  <si>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</si>
  <si>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</si>
  <si>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</si>
  <si>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</si>
  <si>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</si>
  <si>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</si>
  <si>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</si>
  <si>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</si>
  <si>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</si>
  <si>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</si>
  <si>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</si>
  <si>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</si>
  <si>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</si>
  <si>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</si>
  <si>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</si>
  <si>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</si>
  <si>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</si>
  <si>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</si>
  <si>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</si>
  <si>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</si>
  <si>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</si>
  <si>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</si>
  <si>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</si>
  <si>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</si>
  <si>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</si>
  <si>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</si>
  <si>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</si>
  <si>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</si>
  <si>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</si>
  <si>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</si>
  <si>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</si>
  <si>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</si>
  <si>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</si>
  <si>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</si>
  <si>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</si>
  <si>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</si>
  <si>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</si>
  <si>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</si>
  <si>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</si>
  <si>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</si>
  <si>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</si>
  <si>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</si>
  <si>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</si>
  <si>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</si>
  <si>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</si>
  <si>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</si>
  <si>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</si>
  <si>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</si>
  <si>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</si>
  <si>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</si>
  <si>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</si>
  <si>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</si>
  <si>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</si>
  <si>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</si>
  <si>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</si>
  <si>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</si>
  <si>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</si>
  <si>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</si>
  <si>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</si>
  <si>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</si>
  <si>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</si>
  <si>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</si>
  <si>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</si>
  <si>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</si>
  <si>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</si>
  <si>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</si>
  <si>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</si>
  <si>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</si>
  <si>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</si>
  <si>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</si>
  <si>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</si>
  <si>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</si>
  <si>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</si>
  <si>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</si>
  <si>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</si>
  <si>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</si>
  <si>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</si>
  <si>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</si>
  <si>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</si>
  <si>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</si>
  <si>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</si>
  <si>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</si>
  <si>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</si>
  <si>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</si>
  <si>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</si>
  <si>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В том числе:</t>
  </si>
  <si>
    <t>4200014400</t>
  </si>
  <si>
    <t>- замена и модернизация лифтового оборудования  (в рамках МП)</t>
  </si>
  <si>
    <t>611</t>
  </si>
  <si>
    <t>- содержание жил.помещений</t>
  </si>
  <si>
    <t>2310007700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</si>
  <si>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</si>
  <si>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</si>
  <si>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</si>
  <si>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</si>
  <si>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</si>
  <si>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</si>
  <si>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</si>
  <si>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</si>
  <si>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</si>
  <si>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</si>
  <si>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</si>
  <si>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</si>
  <si>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</si>
  <si>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</si>
  <si>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</si>
  <si>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119 1 16 33050 13 0000 140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</si>
  <si>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государственныхх и муниципальных нужд для нужд городских поселений</t>
  </si>
  <si>
    <t>В том числе по МБУ "Городское хозяйство":</t>
  </si>
  <si>
    <t>2410000100, 2410001500</t>
  </si>
  <si>
    <t>-субсидии бюджетным учреждениям на иные цели.</t>
  </si>
  <si>
    <t>- субсидии бюджетным учреждениям на иные цели.</t>
  </si>
  <si>
    <t>в т.ч. Расходы по завершению процедуры ликвидации УЖКХ адм. МО г. Энгельс</t>
  </si>
  <si>
    <t>ДОХОДЫ ОТ КОМПЕНСАЦИИ ЗАТРАТ ГОСУДАРСТВА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</si>
  <si>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2016- 2020 годы</t>
  </si>
  <si>
    <t>Уд. вес
в 2017 г.</t>
  </si>
  <si>
    <t>3700000000</t>
  </si>
  <si>
    <t>3600000000</t>
  </si>
  <si>
    <t>3500000000</t>
  </si>
  <si>
    <t>2800003400</t>
  </si>
  <si>
    <t>2800003500</t>
  </si>
  <si>
    <t>2710002800</t>
  </si>
  <si>
    <t>2410000100</t>
  </si>
  <si>
    <t>612</t>
  </si>
  <si>
    <t>2330005200,4900011800</t>
  </si>
  <si>
    <t>5200000000</t>
  </si>
  <si>
    <t>119 2 02 29999 13 0071 151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</si>
  <si>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</si>
  <si>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</si>
  <si>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2310004700                    104</t>
  </si>
  <si>
    <t>2310004700                    100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</si>
  <si>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</si>
  <si>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</si>
  <si>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119 2 02 25555 13 0000 151</t>
  </si>
  <si>
    <t>- предотвращения рисков возникновения ЧС  (в рамках ВЦП) в т.ч.оплата кред.задолж.</t>
  </si>
  <si>
    <t>5900012000, 5900011700,                   26100048000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</si>
  <si>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</si>
  <si>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</si>
  <si>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</si>
  <si>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- ВЦП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2017 год"</t>
  </si>
  <si>
    <t>000 1 16 51040 02 0000 140</t>
  </si>
  <si>
    <t>Уточненный  годовой план на 01.10.2017 г.</t>
  </si>
  <si>
    <t>Фактическое
исполнение
на 01.10.2016 г.</t>
  </si>
  <si>
    <t>Фактическое
исполнение
на 01.10.2017 г.</t>
  </si>
  <si>
    <t>39 0 01 54200</t>
  </si>
  <si>
    <t>Иные межбюджетные трансферты бюджетам поселений области на 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областного дорожного фонда</t>
  </si>
  <si>
    <t>39 0 02 54200</t>
  </si>
  <si>
    <t>Иные межбюджетные трансферты бюджетам поселений области на достижение целевых показателей,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</t>
  </si>
  <si>
    <t>Анализ исполнения  бюджета муниципального образования город Энгельс за 9 месяцев 2017 года</t>
  </si>
  <si>
    <t>План 9 месяцев на 01.10.2017 г.</t>
  </si>
  <si>
    <t>Процент исполнения плана 9 месяцев</t>
  </si>
  <si>
    <t>Сравнение исполнения на 01.10.2016 и 2017 гг.      (гр.7-гр.6)</t>
  </si>
  <si>
    <t xml:space="preserve">119 2 02 49999 13 0000 151 </t>
  </si>
  <si>
    <t>Иные межбюджетные трансферты</t>
  </si>
  <si>
    <t>119 2 02 04095 13 0000 151</t>
  </si>
  <si>
    <t>Межбюджетные трансферты, на реализацию программ в сфере дорожного хозяйтсва</t>
  </si>
  <si>
    <t xml:space="preserve">       28000003500       28000003700</t>
  </si>
  <si>
    <t xml:space="preserve"> 3900004300, 3900004400, 3900011700, 3900012400 4600000000</t>
  </si>
  <si>
    <t>261000001400</t>
  </si>
  <si>
    <t xml:space="preserve">            4000000000            4700000000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</si>
  <si>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2017-2019 годы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</si>
</sst>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3" fillId="7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8" fontId="8" fillId="0" borderId="1" xfId="0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0" fontId="2" fillId="7" borderId="0" xfId="0" applyFont="1" applyFill="1" applyBorder="1" applyAlignment="1">
      <alignment vertical="center"/>
    </xf>
    <xf numFmtId="167" fontId="9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11" fillId="6" borderId="1" xfId="0" applyNumberFormat="1" applyFont="1" applyFill="1" applyBorder="1" applyAlignment="1" applyProtection="1">
      <alignment horizontal="right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8C2"/>
      <color rgb="FFB7F9C2"/>
      <color rgb="FFFDE9D9"/>
      <color rgb="FFB7FF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481"/>
  <sheetViews>
    <sheetView tabSelected="1" showRuler="0" zoomScaleNormal="100" zoomScaleSheetLayoutView="160" workbookViewId="0">
      <pane ySplit="5" topLeftCell="A218" activePane="bottomLeft" state="frozenSplit"/>
      <selection pane="bottomLeft" activeCell="B142" sqref="B142"/>
    </sheetView>
  </sheetViews>
  <sheetFormatPr defaultColWidth="9.140625" defaultRowHeight="13.5"/>
  <cols>
    <col min="1" max="1" width="18.7109375" style="27" customWidth="1"/>
    <col min="2" max="2" width="39.7109375" style="59" customWidth="1"/>
    <col min="3" max="3" width="12.140625" style="59" customWidth="1"/>
    <col min="4" max="5" width="11.85546875" style="60" customWidth="1"/>
    <col min="6" max="7" width="8.85546875" style="61" customWidth="1"/>
    <col min="8" max="8" width="9.28515625" style="174" customWidth="1"/>
    <col min="9" max="9" width="10.140625" style="174" customWidth="1"/>
    <col min="10" max="10" width="9.5703125" style="61" customWidth="1"/>
    <col min="11" max="11" width="9.85546875" style="61" customWidth="1"/>
    <col min="12" max="12" width="10.7109375" style="61" customWidth="1"/>
    <col min="13" max="16384" width="9.140625" style="2"/>
  </cols>
  <sheetData>
    <row r="1" spans="1:13">
      <c r="H1" s="270"/>
      <c r="I1" s="270"/>
      <c r="J1" s="270"/>
      <c r="K1" s="270"/>
      <c r="L1" s="270"/>
    </row>
    <row r="2" spans="1:13" ht="16.5">
      <c r="A2" s="273" t="s">
        <v>261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62"/>
    </row>
    <row r="3" spans="1:13">
      <c r="A3" s="63"/>
      <c r="B3" s="64"/>
      <c r="C3" s="64"/>
      <c r="D3" s="65"/>
      <c r="E3" s="65"/>
      <c r="F3" s="12"/>
      <c r="G3" s="12"/>
      <c r="H3" s="203"/>
      <c r="I3" s="203"/>
      <c r="L3" s="27" t="s">
        <v>126</v>
      </c>
    </row>
    <row r="4" spans="1:13" s="11" customFormat="1" ht="63.75">
      <c r="A4" s="153" t="s">
        <v>18</v>
      </c>
      <c r="B4" s="154" t="s">
        <v>20</v>
      </c>
      <c r="C4" s="264" t="s">
        <v>70</v>
      </c>
      <c r="D4" s="155" t="s">
        <v>254</v>
      </c>
      <c r="E4" s="155" t="s">
        <v>262</v>
      </c>
      <c r="F4" s="201" t="s">
        <v>255</v>
      </c>
      <c r="G4" s="201" t="s">
        <v>256</v>
      </c>
      <c r="H4" s="201" t="s">
        <v>228</v>
      </c>
      <c r="I4" s="201" t="s">
        <v>263</v>
      </c>
      <c r="J4" s="202" t="s">
        <v>19</v>
      </c>
      <c r="K4" s="92" t="s">
        <v>11</v>
      </c>
      <c r="L4" s="93" t="s">
        <v>264</v>
      </c>
    </row>
    <row r="5" spans="1:13" s="38" customFormat="1" ht="11.25">
      <c r="A5" s="37">
        <v>1</v>
      </c>
      <c r="B5" s="66" t="s">
        <v>71</v>
      </c>
      <c r="C5" s="207">
        <v>3</v>
      </c>
      <c r="D5" s="39">
        <v>4</v>
      </c>
      <c r="E5" s="39">
        <v>5</v>
      </c>
      <c r="F5" s="37">
        <v>6</v>
      </c>
      <c r="G5" s="37">
        <v>7</v>
      </c>
      <c r="H5" s="204">
        <v>8</v>
      </c>
      <c r="I5" s="204">
        <v>9</v>
      </c>
      <c r="J5" s="205">
        <v>10</v>
      </c>
      <c r="K5" s="204">
        <v>11</v>
      </c>
      <c r="L5" s="206">
        <v>12</v>
      </c>
    </row>
    <row r="6" spans="1:13" s="13" customFormat="1" ht="16.5">
      <c r="A6" s="42" t="s">
        <v>28</v>
      </c>
      <c r="B6" s="128" t="s">
        <v>165</v>
      </c>
      <c r="C6" s="119">
        <f>C7+C22</f>
        <v>597730</v>
      </c>
      <c r="D6" s="119">
        <f t="shared" ref="D6:G6" si="0">D7+D22</f>
        <v>631452</v>
      </c>
      <c r="E6" s="119">
        <f t="shared" si="0"/>
        <v>413296.1</v>
      </c>
      <c r="F6" s="119">
        <f>F7+F22</f>
        <v>343665.4</v>
      </c>
      <c r="G6" s="119">
        <f t="shared" si="0"/>
        <v>413467.3</v>
      </c>
      <c r="H6" s="250">
        <f t="shared" ref="H6:H34" si="1">G6/Всего_доходов_2003</f>
        <v>0.623</v>
      </c>
      <c r="I6" s="226">
        <f>G6/E6</f>
        <v>1</v>
      </c>
      <c r="J6" s="79">
        <f t="shared" ref="J6:J41" si="2">G6-D6</f>
        <v>-217984.7</v>
      </c>
      <c r="K6" s="78">
        <f t="shared" ref="K6:K27" si="3">G6/D6</f>
        <v>0.65500000000000003</v>
      </c>
      <c r="L6" s="98">
        <f>G6-F6</f>
        <v>69801.899999999994</v>
      </c>
      <c r="M6" s="20"/>
    </row>
    <row r="7" spans="1:13" s="13" customFormat="1">
      <c r="A7" s="42"/>
      <c r="B7" s="43" t="s">
        <v>12</v>
      </c>
      <c r="C7" s="119">
        <f>C9+C11+C13+C16</f>
        <v>515026.8</v>
      </c>
      <c r="D7" s="119">
        <f t="shared" ref="D7:G7" si="4">D9+D11+D13+D16</f>
        <v>548748.80000000005</v>
      </c>
      <c r="E7" s="119">
        <f t="shared" si="4"/>
        <v>353666.7</v>
      </c>
      <c r="F7" s="119">
        <f t="shared" ref="F7" si="5">F9+F11+F13+F16</f>
        <v>285006</v>
      </c>
      <c r="G7" s="119">
        <f t="shared" si="4"/>
        <v>349245.1</v>
      </c>
      <c r="H7" s="250">
        <f t="shared" si="1"/>
        <v>0.52600000000000002</v>
      </c>
      <c r="I7" s="226">
        <f t="shared" ref="I7:I49" si="6">G7/E7</f>
        <v>0.98699999999999999</v>
      </c>
      <c r="J7" s="79">
        <f t="shared" si="2"/>
        <v>-199503.7</v>
      </c>
      <c r="K7" s="78">
        <f t="shared" si="3"/>
        <v>0.63600000000000001</v>
      </c>
      <c r="L7" s="98">
        <f>G7-F7</f>
        <v>64239.1</v>
      </c>
      <c r="M7" s="20"/>
    </row>
    <row r="8" spans="1:13" s="13" customFormat="1">
      <c r="A8" s="42" t="s">
        <v>29</v>
      </c>
      <c r="B8" s="43" t="s">
        <v>30</v>
      </c>
      <c r="C8" s="119">
        <f>SUM(C9)</f>
        <v>267537.09999999998</v>
      </c>
      <c r="D8" s="119">
        <f t="shared" ref="D8:G8" si="7">SUM(D9)</f>
        <v>273987.20000000001</v>
      </c>
      <c r="E8" s="119">
        <f t="shared" si="7"/>
        <v>185811.8</v>
      </c>
      <c r="F8" s="119">
        <f t="shared" si="7"/>
        <v>173934.8</v>
      </c>
      <c r="G8" s="119">
        <f t="shared" si="7"/>
        <v>181809.1</v>
      </c>
      <c r="H8" s="250">
        <f t="shared" si="1"/>
        <v>0.27400000000000002</v>
      </c>
      <c r="I8" s="226">
        <f t="shared" si="6"/>
        <v>0.97799999999999998</v>
      </c>
      <c r="J8" s="79">
        <f t="shared" si="2"/>
        <v>-92178.1</v>
      </c>
      <c r="K8" s="78">
        <f t="shared" si="3"/>
        <v>0.66400000000000003</v>
      </c>
      <c r="L8" s="98">
        <f>SUM(L9)</f>
        <v>7874.3</v>
      </c>
      <c r="M8" s="20"/>
    </row>
    <row r="9" spans="1:13" s="13" customFormat="1">
      <c r="A9" s="42" t="s">
        <v>31</v>
      </c>
      <c r="B9" s="97" t="s">
        <v>13</v>
      </c>
      <c r="C9" s="119">
        <f>C10</f>
        <v>267537.09999999998</v>
      </c>
      <c r="D9" s="119">
        <f t="shared" ref="D9:G9" si="8">D10</f>
        <v>273987.20000000001</v>
      </c>
      <c r="E9" s="119">
        <f t="shared" si="8"/>
        <v>185811.8</v>
      </c>
      <c r="F9" s="119">
        <f t="shared" si="8"/>
        <v>173934.8</v>
      </c>
      <c r="G9" s="119">
        <f t="shared" si="8"/>
        <v>181809.1</v>
      </c>
      <c r="H9" s="250">
        <f>G9/Всего_доходов_2003</f>
        <v>0.27400000000000002</v>
      </c>
      <c r="I9" s="226">
        <f t="shared" si="6"/>
        <v>0.97799999999999998</v>
      </c>
      <c r="J9" s="79">
        <f t="shared" si="2"/>
        <v>-92178.1</v>
      </c>
      <c r="K9" s="78">
        <f t="shared" si="3"/>
        <v>0.66400000000000003</v>
      </c>
      <c r="L9" s="98">
        <f>G9-F9</f>
        <v>7874.3</v>
      </c>
      <c r="M9" s="20"/>
    </row>
    <row r="10" spans="1:13" s="13" customFormat="1" ht="83.25">
      <c r="A10" s="44" t="s">
        <v>127</v>
      </c>
      <c r="B10" s="46" t="s">
        <v>140</v>
      </c>
      <c r="C10" s="120">
        <v>267537.09999999998</v>
      </c>
      <c r="D10" s="109">
        <v>273987.20000000001</v>
      </c>
      <c r="E10" s="109">
        <v>185811.8</v>
      </c>
      <c r="F10" s="149">
        <v>173934.8</v>
      </c>
      <c r="G10" s="149">
        <v>181809.1</v>
      </c>
      <c r="H10" s="237">
        <f t="shared" si="1"/>
        <v>0.27400000000000002</v>
      </c>
      <c r="I10" s="230">
        <f t="shared" si="6"/>
        <v>0.97799999999999998</v>
      </c>
      <c r="J10" s="95">
        <f t="shared" si="2"/>
        <v>-92178.1</v>
      </c>
      <c r="K10" s="94">
        <f t="shared" si="3"/>
        <v>0.66400000000000003</v>
      </c>
      <c r="L10" s="98">
        <f>G10-F10</f>
        <v>7874.3</v>
      </c>
      <c r="M10" s="20"/>
    </row>
    <row r="11" spans="1:13" s="13" customFormat="1" ht="27">
      <c r="A11" s="42" t="s">
        <v>162</v>
      </c>
      <c r="B11" s="49" t="s">
        <v>167</v>
      </c>
      <c r="C11" s="119">
        <f>C12</f>
        <v>22099.3</v>
      </c>
      <c r="D11" s="119">
        <f t="shared" ref="D11:G11" si="9">D12</f>
        <v>22099.3</v>
      </c>
      <c r="E11" s="119">
        <f t="shared" si="9"/>
        <v>13806.1</v>
      </c>
      <c r="F11" s="119">
        <f t="shared" si="9"/>
        <v>14783.7</v>
      </c>
      <c r="G11" s="119">
        <f t="shared" si="9"/>
        <v>13738.2</v>
      </c>
      <c r="H11" s="251">
        <f t="shared" si="1"/>
        <v>2.1000000000000001E-2</v>
      </c>
      <c r="I11" s="226">
        <f t="shared" si="6"/>
        <v>0.995</v>
      </c>
      <c r="J11" s="95">
        <f t="shared" si="2"/>
        <v>-8361.1</v>
      </c>
      <c r="K11" s="94">
        <f t="shared" si="3"/>
        <v>0.622</v>
      </c>
      <c r="L11" s="98">
        <f>G11-F11</f>
        <v>-1045.5</v>
      </c>
      <c r="M11" s="20"/>
    </row>
    <row r="12" spans="1:13" s="13" customFormat="1" ht="27">
      <c r="A12" s="44" t="s">
        <v>191</v>
      </c>
      <c r="B12" s="146" t="s">
        <v>168</v>
      </c>
      <c r="C12" s="120">
        <v>22099.3</v>
      </c>
      <c r="D12" s="109">
        <v>22099.3</v>
      </c>
      <c r="E12" s="109">
        <v>13806.1</v>
      </c>
      <c r="F12" s="149">
        <v>14783.7</v>
      </c>
      <c r="G12" s="109">
        <v>13738.2</v>
      </c>
      <c r="H12" s="237">
        <f t="shared" si="1"/>
        <v>2.1000000000000001E-2</v>
      </c>
      <c r="I12" s="230">
        <f t="shared" si="6"/>
        <v>0.995</v>
      </c>
      <c r="J12" s="95">
        <f t="shared" si="2"/>
        <v>-8361.1</v>
      </c>
      <c r="K12" s="94">
        <f t="shared" si="3"/>
        <v>0.622</v>
      </c>
      <c r="L12" s="98">
        <f t="shared" ref="L12:L49" si="10">G12-F12</f>
        <v>-1045.5</v>
      </c>
      <c r="M12" s="20"/>
    </row>
    <row r="13" spans="1:13" s="19" customFormat="1">
      <c r="A13" s="42" t="s">
        <v>91</v>
      </c>
      <c r="B13" s="49" t="s">
        <v>14</v>
      </c>
      <c r="C13" s="119">
        <f>SUM(C14)</f>
        <v>1306.2</v>
      </c>
      <c r="D13" s="119">
        <f t="shared" ref="D13:G13" si="11">SUM(D14)</f>
        <v>6304.4</v>
      </c>
      <c r="E13" s="119">
        <f t="shared" si="11"/>
        <v>6304.4</v>
      </c>
      <c r="F13" s="119">
        <f t="shared" si="11"/>
        <v>3627.6</v>
      </c>
      <c r="G13" s="119">
        <f t="shared" si="11"/>
        <v>6322.1</v>
      </c>
      <c r="H13" s="250">
        <f t="shared" si="1"/>
        <v>0.01</v>
      </c>
      <c r="I13" s="226">
        <f t="shared" si="6"/>
        <v>1.0029999999999999</v>
      </c>
      <c r="J13" s="79">
        <f t="shared" si="2"/>
        <v>17.7</v>
      </c>
      <c r="K13" s="78">
        <f t="shared" si="3"/>
        <v>1.0029999999999999</v>
      </c>
      <c r="L13" s="98">
        <f t="shared" si="10"/>
        <v>2694.5</v>
      </c>
      <c r="M13" s="21"/>
    </row>
    <row r="14" spans="1:13" s="19" customFormat="1">
      <c r="A14" s="42" t="s">
        <v>32</v>
      </c>
      <c r="B14" s="43" t="s">
        <v>0</v>
      </c>
      <c r="C14" s="119">
        <f>C15</f>
        <v>1306.2</v>
      </c>
      <c r="D14" s="119">
        <f t="shared" ref="D14:G14" si="12">D15</f>
        <v>6304.4</v>
      </c>
      <c r="E14" s="119">
        <f t="shared" si="12"/>
        <v>6304.4</v>
      </c>
      <c r="F14" s="119">
        <f t="shared" si="12"/>
        <v>3627.6</v>
      </c>
      <c r="G14" s="119">
        <f t="shared" si="12"/>
        <v>6322.1</v>
      </c>
      <c r="H14" s="250">
        <f t="shared" si="1"/>
        <v>0.01</v>
      </c>
      <c r="I14" s="226">
        <f t="shared" si="6"/>
        <v>1.0029999999999999</v>
      </c>
      <c r="J14" s="79">
        <f t="shared" si="2"/>
        <v>17.7</v>
      </c>
      <c r="K14" s="78">
        <f t="shared" si="3"/>
        <v>1.0029999999999999</v>
      </c>
      <c r="L14" s="98">
        <f t="shared" si="10"/>
        <v>2694.5</v>
      </c>
      <c r="M14" s="21"/>
    </row>
    <row r="15" spans="1:13" s="19" customFormat="1">
      <c r="A15" s="44" t="s">
        <v>79</v>
      </c>
      <c r="B15" s="46" t="s">
        <v>0</v>
      </c>
      <c r="C15" s="121">
        <v>1306.2</v>
      </c>
      <c r="D15" s="25">
        <v>6304.4</v>
      </c>
      <c r="E15" s="25">
        <v>6304.4</v>
      </c>
      <c r="F15" s="150">
        <v>3627.6</v>
      </c>
      <c r="G15" s="25">
        <v>6322.1</v>
      </c>
      <c r="H15" s="237">
        <f t="shared" si="1"/>
        <v>0.01</v>
      </c>
      <c r="I15" s="230">
        <f t="shared" si="6"/>
        <v>1.0029999999999999</v>
      </c>
      <c r="J15" s="95">
        <f t="shared" si="2"/>
        <v>17.7</v>
      </c>
      <c r="K15" s="94">
        <f t="shared" si="3"/>
        <v>1.0029999999999999</v>
      </c>
      <c r="L15" s="98">
        <f t="shared" si="10"/>
        <v>2694.5</v>
      </c>
      <c r="M15" s="21"/>
    </row>
    <row r="16" spans="1:13" s="19" customFormat="1">
      <c r="A16" s="42" t="s">
        <v>92</v>
      </c>
      <c r="B16" s="43" t="s">
        <v>15</v>
      </c>
      <c r="C16" s="119">
        <f>SUM(C17+C19)</f>
        <v>224084.2</v>
      </c>
      <c r="D16" s="119">
        <f t="shared" ref="D16:G16" si="13">SUM(D17+D19)</f>
        <v>246357.9</v>
      </c>
      <c r="E16" s="119">
        <f t="shared" si="13"/>
        <v>147744.4</v>
      </c>
      <c r="F16" s="119">
        <f t="shared" ref="F16" si="14">SUM(F17+F19)</f>
        <v>92659.9</v>
      </c>
      <c r="G16" s="119">
        <f t="shared" si="13"/>
        <v>147375.70000000001</v>
      </c>
      <c r="H16" s="250">
        <f t="shared" si="1"/>
        <v>0.222</v>
      </c>
      <c r="I16" s="226">
        <f t="shared" si="6"/>
        <v>0.998</v>
      </c>
      <c r="J16" s="79">
        <f t="shared" si="2"/>
        <v>-98982.2</v>
      </c>
      <c r="K16" s="78">
        <f t="shared" si="3"/>
        <v>0.59799999999999998</v>
      </c>
      <c r="L16" s="98">
        <f t="shared" si="10"/>
        <v>54715.8</v>
      </c>
      <c r="M16" s="21"/>
    </row>
    <row r="17" spans="1:13" s="23" customFormat="1">
      <c r="A17" s="42" t="s">
        <v>35</v>
      </c>
      <c r="B17" s="43" t="s">
        <v>34</v>
      </c>
      <c r="C17" s="119">
        <f>C18</f>
        <v>84084.2</v>
      </c>
      <c r="D17" s="119">
        <f t="shared" ref="D17:G17" si="15">D18</f>
        <v>106357.9</v>
      </c>
      <c r="E17" s="119">
        <f t="shared" si="15"/>
        <v>48844.4</v>
      </c>
      <c r="F17" s="119">
        <f t="shared" si="15"/>
        <v>29432</v>
      </c>
      <c r="G17" s="119">
        <f t="shared" si="15"/>
        <v>48779.199999999997</v>
      </c>
      <c r="H17" s="250">
        <f t="shared" si="1"/>
        <v>7.2999999999999995E-2</v>
      </c>
      <c r="I17" s="226">
        <f t="shared" si="6"/>
        <v>0.999</v>
      </c>
      <c r="J17" s="79">
        <f t="shared" si="2"/>
        <v>-57578.7</v>
      </c>
      <c r="K17" s="78">
        <f t="shared" si="3"/>
        <v>0.45900000000000002</v>
      </c>
      <c r="L17" s="98">
        <f t="shared" si="10"/>
        <v>19347.2</v>
      </c>
      <c r="M17" s="22"/>
    </row>
    <row r="18" spans="1:13" s="19" customFormat="1" ht="40.5">
      <c r="A18" s="44" t="s">
        <v>192</v>
      </c>
      <c r="B18" s="46" t="s">
        <v>36</v>
      </c>
      <c r="C18" s="122">
        <v>84084.2</v>
      </c>
      <c r="D18" s="58">
        <v>106357.9</v>
      </c>
      <c r="E18" s="58">
        <v>48844.4</v>
      </c>
      <c r="F18" s="151">
        <v>29432</v>
      </c>
      <c r="G18" s="58">
        <v>48779.199999999997</v>
      </c>
      <c r="H18" s="237">
        <f t="shared" si="1"/>
        <v>7.2999999999999995E-2</v>
      </c>
      <c r="I18" s="230">
        <f t="shared" si="6"/>
        <v>0.999</v>
      </c>
      <c r="J18" s="95">
        <f t="shared" si="2"/>
        <v>-57578.7</v>
      </c>
      <c r="K18" s="94">
        <f t="shared" si="3"/>
        <v>0.45900000000000002</v>
      </c>
      <c r="L18" s="98">
        <f t="shared" si="10"/>
        <v>19347.2</v>
      </c>
      <c r="M18" s="21"/>
    </row>
    <row r="19" spans="1:13" s="23" customFormat="1">
      <c r="A19" s="42" t="s">
        <v>33</v>
      </c>
      <c r="B19" s="43" t="s">
        <v>16</v>
      </c>
      <c r="C19" s="119">
        <f>SUM(C20:C21)</f>
        <v>140000</v>
      </c>
      <c r="D19" s="119">
        <f t="shared" ref="D19:G19" si="16">SUM(D20:D21)</f>
        <v>140000</v>
      </c>
      <c r="E19" s="119">
        <f t="shared" si="16"/>
        <v>98900</v>
      </c>
      <c r="F19" s="119">
        <f t="shared" ref="F19" si="17">SUM(F20:F21)</f>
        <v>63227.9</v>
      </c>
      <c r="G19" s="119">
        <f t="shared" si="16"/>
        <v>98596.5</v>
      </c>
      <c r="H19" s="250">
        <f t="shared" si="1"/>
        <v>0.14899999999999999</v>
      </c>
      <c r="I19" s="226">
        <f t="shared" si="6"/>
        <v>0.997</v>
      </c>
      <c r="J19" s="79">
        <f t="shared" si="2"/>
        <v>-41403.5</v>
      </c>
      <c r="K19" s="78">
        <f t="shared" si="3"/>
        <v>0.70399999999999996</v>
      </c>
      <c r="L19" s="98">
        <f t="shared" si="10"/>
        <v>35368.6</v>
      </c>
      <c r="M19" s="22"/>
    </row>
    <row r="20" spans="1:13" s="23" customFormat="1">
      <c r="A20" s="147" t="s">
        <v>193</v>
      </c>
      <c r="B20" s="46" t="s">
        <v>189</v>
      </c>
      <c r="C20" s="122">
        <v>70000</v>
      </c>
      <c r="D20" s="58">
        <v>70000</v>
      </c>
      <c r="E20" s="58">
        <v>69100</v>
      </c>
      <c r="F20" s="151">
        <v>46138.7</v>
      </c>
      <c r="G20" s="58">
        <v>68891.100000000006</v>
      </c>
      <c r="H20" s="237">
        <f t="shared" si="1"/>
        <v>0.104</v>
      </c>
      <c r="I20" s="230">
        <f t="shared" si="6"/>
        <v>0.997</v>
      </c>
      <c r="J20" s="95">
        <f t="shared" si="2"/>
        <v>-1108.9000000000001</v>
      </c>
      <c r="K20" s="94">
        <f t="shared" si="3"/>
        <v>0.98399999999999999</v>
      </c>
      <c r="L20" s="98">
        <f t="shared" si="10"/>
        <v>22752.400000000001</v>
      </c>
      <c r="M20" s="22"/>
    </row>
    <row r="21" spans="1:13" s="19" customFormat="1">
      <c r="A21" s="147" t="s">
        <v>194</v>
      </c>
      <c r="B21" s="46" t="s">
        <v>190</v>
      </c>
      <c r="C21" s="122">
        <v>70000</v>
      </c>
      <c r="D21" s="58">
        <v>70000</v>
      </c>
      <c r="E21" s="58">
        <v>29800</v>
      </c>
      <c r="F21" s="151">
        <v>17089.2</v>
      </c>
      <c r="G21" s="58">
        <v>29705.4</v>
      </c>
      <c r="H21" s="237">
        <f t="shared" si="1"/>
        <v>4.4999999999999998E-2</v>
      </c>
      <c r="I21" s="230">
        <f t="shared" si="6"/>
        <v>0.997</v>
      </c>
      <c r="J21" s="95">
        <f t="shared" si="2"/>
        <v>-40294.6</v>
      </c>
      <c r="K21" s="94">
        <f t="shared" si="3"/>
        <v>0.42399999999999999</v>
      </c>
      <c r="L21" s="98">
        <f t="shared" si="10"/>
        <v>12616.2</v>
      </c>
      <c r="M21" s="21"/>
    </row>
    <row r="22" spans="1:13" s="23" customFormat="1">
      <c r="A22" s="42"/>
      <c r="B22" s="43" t="s">
        <v>17</v>
      </c>
      <c r="C22" s="119">
        <f>C23+C29+C36+C33</f>
        <v>82703.199999999997</v>
      </c>
      <c r="D22" s="119">
        <f>D23+D29+D36+D33</f>
        <v>82703.199999999997</v>
      </c>
      <c r="E22" s="119">
        <f>E23+E29+E36+E33</f>
        <v>59629.4</v>
      </c>
      <c r="F22" s="119">
        <f>F23+F29+F36+F33+F28</f>
        <v>58659.4</v>
      </c>
      <c r="G22" s="119">
        <f>G23+G29+G36+G33</f>
        <v>64222.2</v>
      </c>
      <c r="H22" s="250">
        <f t="shared" si="1"/>
        <v>9.7000000000000003E-2</v>
      </c>
      <c r="I22" s="226">
        <f t="shared" si="6"/>
        <v>1.077</v>
      </c>
      <c r="J22" s="79">
        <f t="shared" si="2"/>
        <v>-18481</v>
      </c>
      <c r="K22" s="78">
        <f t="shared" si="3"/>
        <v>0.77700000000000002</v>
      </c>
      <c r="L22" s="98">
        <f t="shared" si="10"/>
        <v>5562.8</v>
      </c>
      <c r="M22" s="22"/>
    </row>
    <row r="23" spans="1:13" s="19" customFormat="1" ht="40.5">
      <c r="A23" s="42" t="s">
        <v>38</v>
      </c>
      <c r="B23" s="43" t="s">
        <v>1</v>
      </c>
      <c r="C23" s="141">
        <f>SUM(C24:C27)</f>
        <v>74501.7</v>
      </c>
      <c r="D23" s="141">
        <f t="shared" ref="D23:G23" si="18">SUM(D24:D27)</f>
        <v>74501.7</v>
      </c>
      <c r="E23" s="141">
        <f t="shared" si="18"/>
        <v>51704.4</v>
      </c>
      <c r="F23" s="141">
        <f t="shared" ref="F23" si="19">SUM(F24:F27)</f>
        <v>44193.9</v>
      </c>
      <c r="G23" s="141">
        <f t="shared" si="18"/>
        <v>52096.5</v>
      </c>
      <c r="H23" s="250">
        <f t="shared" si="1"/>
        <v>7.8E-2</v>
      </c>
      <c r="I23" s="226">
        <f t="shared" si="6"/>
        <v>1.008</v>
      </c>
      <c r="J23" s="79">
        <f t="shared" si="2"/>
        <v>-22405.200000000001</v>
      </c>
      <c r="K23" s="78">
        <f t="shared" si="3"/>
        <v>0.69899999999999995</v>
      </c>
      <c r="L23" s="98">
        <f t="shared" si="10"/>
        <v>7902.6</v>
      </c>
      <c r="M23" s="21"/>
    </row>
    <row r="24" spans="1:13" s="19" customFormat="1" ht="81">
      <c r="A24" s="44" t="s">
        <v>172</v>
      </c>
      <c r="B24" s="46" t="s">
        <v>41</v>
      </c>
      <c r="C24" s="122">
        <v>53250</v>
      </c>
      <c r="D24" s="25">
        <v>53250</v>
      </c>
      <c r="E24" s="25">
        <v>43125</v>
      </c>
      <c r="F24" s="151">
        <v>34780.400000000001</v>
      </c>
      <c r="G24" s="58">
        <v>43610.8</v>
      </c>
      <c r="H24" s="237">
        <f t="shared" si="1"/>
        <v>6.6000000000000003E-2</v>
      </c>
      <c r="I24" s="230">
        <f t="shared" si="6"/>
        <v>1.0109999999999999</v>
      </c>
      <c r="J24" s="95">
        <f t="shared" si="2"/>
        <v>-9639.2000000000007</v>
      </c>
      <c r="K24" s="94">
        <f t="shared" si="3"/>
        <v>0.81899999999999995</v>
      </c>
      <c r="L24" s="98">
        <f t="shared" si="10"/>
        <v>8830.4</v>
      </c>
      <c r="M24" s="21"/>
    </row>
    <row r="25" spans="1:13" s="19" customFormat="1" ht="27">
      <c r="A25" s="147" t="s">
        <v>170</v>
      </c>
      <c r="B25" s="46" t="s">
        <v>146</v>
      </c>
      <c r="C25" s="122">
        <v>3250</v>
      </c>
      <c r="D25" s="25">
        <v>3250</v>
      </c>
      <c r="E25" s="25">
        <v>1877.5</v>
      </c>
      <c r="F25" s="58">
        <v>2061.9</v>
      </c>
      <c r="G25" s="58">
        <v>1876.4</v>
      </c>
      <c r="H25" s="237">
        <f t="shared" ref="H25" si="20">G25/Всего_доходов_2003</f>
        <v>3.0000000000000001E-3</v>
      </c>
      <c r="I25" s="230">
        <f t="shared" si="6"/>
        <v>0.999</v>
      </c>
      <c r="J25" s="95">
        <f t="shared" si="2"/>
        <v>-1373.6</v>
      </c>
      <c r="K25" s="94">
        <f t="shared" si="3"/>
        <v>0.57699999999999996</v>
      </c>
      <c r="L25" s="98">
        <f t="shared" si="10"/>
        <v>-185.5</v>
      </c>
      <c r="M25" s="21"/>
    </row>
    <row r="26" spans="1:13" s="19" customFormat="1" ht="54" hidden="1" customHeight="1">
      <c r="A26" s="147" t="s">
        <v>171</v>
      </c>
      <c r="B26" s="46" t="s">
        <v>138</v>
      </c>
      <c r="C26" s="122">
        <v>0</v>
      </c>
      <c r="D26" s="25">
        <v>0</v>
      </c>
      <c r="E26" s="25"/>
      <c r="F26" s="58">
        <v>0</v>
      </c>
      <c r="G26" s="58">
        <v>0</v>
      </c>
      <c r="H26" s="175">
        <f t="shared" si="1"/>
        <v>0</v>
      </c>
      <c r="I26" s="250" t="e">
        <f t="shared" si="6"/>
        <v>#DIV/0!</v>
      </c>
      <c r="J26" s="95">
        <f t="shared" si="2"/>
        <v>0</v>
      </c>
      <c r="K26" s="94" t="e">
        <f t="shared" si="3"/>
        <v>#DIV/0!</v>
      </c>
      <c r="L26" s="98">
        <f t="shared" si="10"/>
        <v>0</v>
      </c>
      <c r="M26" s="21"/>
    </row>
    <row r="27" spans="1:13" s="23" customFormat="1" ht="81">
      <c r="A27" s="148" t="s">
        <v>209</v>
      </c>
      <c r="B27" s="45" t="s">
        <v>80</v>
      </c>
      <c r="C27" s="123">
        <v>18001.7</v>
      </c>
      <c r="D27" s="150">
        <v>18001.7</v>
      </c>
      <c r="E27" s="150">
        <v>6701.9</v>
      </c>
      <c r="F27" s="35">
        <v>7351.6</v>
      </c>
      <c r="G27" s="35">
        <v>6609.3</v>
      </c>
      <c r="H27" s="237">
        <f t="shared" si="1"/>
        <v>0.01</v>
      </c>
      <c r="I27" s="230">
        <f t="shared" si="6"/>
        <v>0.98599999999999999</v>
      </c>
      <c r="J27" s="95">
        <f t="shared" si="2"/>
        <v>-11392.4</v>
      </c>
      <c r="K27" s="94">
        <f t="shared" si="3"/>
        <v>0.36699999999999999</v>
      </c>
      <c r="L27" s="98">
        <f t="shared" si="10"/>
        <v>-742.3</v>
      </c>
      <c r="M27" s="22"/>
    </row>
    <row r="28" spans="1:13" s="23" customFormat="1" ht="18" hidden="1" customHeight="1">
      <c r="A28" s="169" t="s">
        <v>214</v>
      </c>
      <c r="B28" s="51" t="s">
        <v>226</v>
      </c>
      <c r="C28" s="166"/>
      <c r="D28" s="167"/>
      <c r="E28" s="167"/>
      <c r="F28" s="170">
        <v>0</v>
      </c>
      <c r="G28" s="168"/>
      <c r="H28" s="237">
        <f t="shared" si="1"/>
        <v>0</v>
      </c>
      <c r="I28" s="250" t="e">
        <f t="shared" si="6"/>
        <v>#DIV/0!</v>
      </c>
      <c r="J28" s="95">
        <f t="shared" si="2"/>
        <v>0</v>
      </c>
      <c r="K28" s="94"/>
      <c r="L28" s="98">
        <f t="shared" si="10"/>
        <v>0</v>
      </c>
      <c r="M28" s="22"/>
    </row>
    <row r="29" spans="1:13" s="19" customFormat="1" ht="27">
      <c r="A29" s="50" t="s">
        <v>37</v>
      </c>
      <c r="B29" s="51" t="s">
        <v>2</v>
      </c>
      <c r="C29" s="124">
        <f>SUM(C30:C32)</f>
        <v>7925</v>
      </c>
      <c r="D29" s="124">
        <f t="shared" ref="D29:G29" si="21">SUM(D30:D32)</f>
        <v>7925</v>
      </c>
      <c r="E29" s="124">
        <f t="shared" si="21"/>
        <v>7925</v>
      </c>
      <c r="F29" s="124">
        <f t="shared" ref="F29" si="22">SUM(F30:F32)</f>
        <v>14122.4</v>
      </c>
      <c r="G29" s="124">
        <f t="shared" si="21"/>
        <v>12071.6</v>
      </c>
      <c r="H29" s="250">
        <f t="shared" si="1"/>
        <v>1.7999999999999999E-2</v>
      </c>
      <c r="I29" s="226">
        <f t="shared" si="6"/>
        <v>1.5229999999999999</v>
      </c>
      <c r="J29" s="79">
        <f t="shared" si="2"/>
        <v>4146.6000000000004</v>
      </c>
      <c r="K29" s="78">
        <f>G29/D29</f>
        <v>1.5229999999999999</v>
      </c>
      <c r="L29" s="98">
        <f t="shared" si="10"/>
        <v>-2050.8000000000002</v>
      </c>
      <c r="M29" s="21"/>
    </row>
    <row r="30" spans="1:13" s="19" customFormat="1" ht="87.75" customHeight="1">
      <c r="A30" s="14" t="s">
        <v>173</v>
      </c>
      <c r="B30" s="45" t="s">
        <v>119</v>
      </c>
      <c r="C30" s="123">
        <v>1700</v>
      </c>
      <c r="D30" s="25">
        <v>1700</v>
      </c>
      <c r="E30" s="25">
        <v>1700</v>
      </c>
      <c r="F30" s="35">
        <v>2078.6999999999998</v>
      </c>
      <c r="G30" s="35">
        <v>1837.7</v>
      </c>
      <c r="H30" s="237">
        <f t="shared" si="1"/>
        <v>3.0000000000000001E-3</v>
      </c>
      <c r="I30" s="230">
        <f>G30/E30</f>
        <v>1.081</v>
      </c>
      <c r="J30" s="95">
        <f t="shared" si="2"/>
        <v>137.69999999999999</v>
      </c>
      <c r="K30" s="94">
        <f>G30/D30</f>
        <v>1.081</v>
      </c>
      <c r="L30" s="98">
        <f t="shared" si="10"/>
        <v>-241</v>
      </c>
      <c r="M30" s="21"/>
    </row>
    <row r="31" spans="1:13" s="19" customFormat="1" ht="54">
      <c r="A31" s="14" t="s">
        <v>241</v>
      </c>
      <c r="B31" s="45" t="s">
        <v>42</v>
      </c>
      <c r="C31" s="123">
        <v>6225</v>
      </c>
      <c r="D31" s="25">
        <v>6225</v>
      </c>
      <c r="E31" s="25">
        <v>6225</v>
      </c>
      <c r="F31" s="35">
        <v>12043.7</v>
      </c>
      <c r="G31" s="35">
        <v>10233.9</v>
      </c>
      <c r="H31" s="237">
        <f t="shared" si="1"/>
        <v>1.4999999999999999E-2</v>
      </c>
      <c r="I31" s="230">
        <f>G31/E31</f>
        <v>1.6439999999999999</v>
      </c>
      <c r="J31" s="95">
        <f t="shared" si="2"/>
        <v>4008.9</v>
      </c>
      <c r="K31" s="94">
        <f>G31/D31</f>
        <v>1.6439999999999999</v>
      </c>
      <c r="L31" s="98">
        <f t="shared" si="10"/>
        <v>-1809.8</v>
      </c>
      <c r="M31" s="21"/>
    </row>
    <row r="32" spans="1:13" s="19" customFormat="1" ht="54" hidden="1">
      <c r="A32" s="14" t="s">
        <v>175</v>
      </c>
      <c r="B32" s="45" t="s">
        <v>143</v>
      </c>
      <c r="C32" s="123">
        <v>0</v>
      </c>
      <c r="D32" s="25">
        <v>0</v>
      </c>
      <c r="E32" s="25"/>
      <c r="F32" s="35">
        <v>0</v>
      </c>
      <c r="G32" s="35">
        <v>0</v>
      </c>
      <c r="H32" s="237">
        <f t="shared" ref="H32" si="23">G32/Всего_доходов_2003</f>
        <v>0</v>
      </c>
      <c r="I32" s="250" t="e">
        <f t="shared" si="6"/>
        <v>#DIV/0!</v>
      </c>
      <c r="J32" s="95">
        <f t="shared" si="2"/>
        <v>0</v>
      </c>
      <c r="K32" s="94" t="str">
        <f>IF(G32=0,"0,0%", G32/D32)</f>
        <v>0,0%</v>
      </c>
      <c r="L32" s="98">
        <f t="shared" si="10"/>
        <v>0</v>
      </c>
      <c r="M32" s="21"/>
    </row>
    <row r="33" spans="1:13" s="19" customFormat="1">
      <c r="A33" s="47" t="s">
        <v>141</v>
      </c>
      <c r="B33" s="48" t="s">
        <v>142</v>
      </c>
      <c r="C33" s="125">
        <f>SUM(C34:C35)</f>
        <v>0</v>
      </c>
      <c r="D33" s="125">
        <f>SUM(D34:D35)</f>
        <v>0</v>
      </c>
      <c r="E33" s="125">
        <f>SUM(E34:E35)</f>
        <v>0</v>
      </c>
      <c r="F33" s="125">
        <f>SUM(F34:F35)</f>
        <v>343.1</v>
      </c>
      <c r="G33" s="125">
        <f>SUM(G34:G35)</f>
        <v>54.1</v>
      </c>
      <c r="H33" s="250">
        <f t="shared" si="1"/>
        <v>0</v>
      </c>
      <c r="I33" s="226"/>
      <c r="J33" s="79">
        <f t="shared" si="2"/>
        <v>54.1</v>
      </c>
      <c r="K33" s="94" t="str">
        <f>IF(D33=0,"0,0%", G33/D33)</f>
        <v>0,0%</v>
      </c>
      <c r="L33" s="98">
        <f t="shared" si="10"/>
        <v>-289</v>
      </c>
      <c r="M33" s="21"/>
    </row>
    <row r="34" spans="1:13" s="19" customFormat="1" ht="67.5" hidden="1">
      <c r="A34" s="14" t="s">
        <v>219</v>
      </c>
      <c r="B34" s="45" t="s">
        <v>220</v>
      </c>
      <c r="C34" s="123">
        <v>0</v>
      </c>
      <c r="D34" s="25">
        <v>0</v>
      </c>
      <c r="E34" s="25"/>
      <c r="F34" s="152">
        <v>0</v>
      </c>
      <c r="G34" s="35">
        <v>0</v>
      </c>
      <c r="H34" s="237">
        <f t="shared" si="1"/>
        <v>0</v>
      </c>
      <c r="I34" s="230"/>
      <c r="J34" s="95">
        <f t="shared" si="2"/>
        <v>0</v>
      </c>
      <c r="K34" s="94" t="str">
        <f>IF(D34=0,"0,0%", G34/D34)</f>
        <v>0,0%</v>
      </c>
      <c r="L34" s="98">
        <f t="shared" si="10"/>
        <v>0</v>
      </c>
      <c r="M34" s="21"/>
    </row>
    <row r="35" spans="1:13" s="19" customFormat="1" ht="54">
      <c r="A35" s="14" t="s">
        <v>253</v>
      </c>
      <c r="B35" s="45" t="s">
        <v>163</v>
      </c>
      <c r="C35" s="123">
        <v>0</v>
      </c>
      <c r="D35" s="25">
        <v>0</v>
      </c>
      <c r="E35" s="25">
        <v>0</v>
      </c>
      <c r="F35" s="152">
        <v>343.1</v>
      </c>
      <c r="G35" s="35">
        <v>54.1</v>
      </c>
      <c r="H35" s="237">
        <f t="shared" ref="H35" si="24">G35/Всего_доходов_2003</f>
        <v>0</v>
      </c>
      <c r="I35" s="230"/>
      <c r="J35" s="95">
        <f t="shared" si="2"/>
        <v>54.1</v>
      </c>
      <c r="K35" s="94" t="str">
        <f>IF(D35=0,"0,0%", G35/D35)</f>
        <v>0,0%</v>
      </c>
      <c r="L35" s="98">
        <f t="shared" ref="L35" si="25">G35-F35</f>
        <v>-289</v>
      </c>
      <c r="M35" s="21"/>
    </row>
    <row r="36" spans="1:13" s="19" customFormat="1">
      <c r="A36" s="47" t="s">
        <v>3</v>
      </c>
      <c r="B36" s="48" t="s">
        <v>5</v>
      </c>
      <c r="C36" s="125">
        <f>SUM(C37:C38)</f>
        <v>276.5</v>
      </c>
      <c r="D36" s="125">
        <f t="shared" ref="D36:G36" si="26">SUM(D37:D38)</f>
        <v>276.5</v>
      </c>
      <c r="E36" s="125">
        <f t="shared" si="26"/>
        <v>0</v>
      </c>
      <c r="F36" s="125">
        <f>SUM(F37:F38)</f>
        <v>0</v>
      </c>
      <c r="G36" s="125">
        <f t="shared" si="26"/>
        <v>0</v>
      </c>
      <c r="H36" s="251">
        <f>H37+H38</f>
        <v>0</v>
      </c>
      <c r="I36" s="78"/>
      <c r="J36" s="79">
        <f t="shared" si="2"/>
        <v>-276.5</v>
      </c>
      <c r="K36" s="94">
        <v>0</v>
      </c>
      <c r="L36" s="98">
        <f t="shared" si="10"/>
        <v>0</v>
      </c>
      <c r="M36" s="21"/>
    </row>
    <row r="37" spans="1:13" s="19" customFormat="1" ht="27" hidden="1">
      <c r="A37" s="14" t="s">
        <v>164</v>
      </c>
      <c r="B37" s="45" t="s">
        <v>49</v>
      </c>
      <c r="C37" s="123">
        <v>0</v>
      </c>
      <c r="D37" s="25">
        <v>0</v>
      </c>
      <c r="E37" s="25"/>
      <c r="F37" s="35">
        <v>0</v>
      </c>
      <c r="G37" s="35">
        <v>0</v>
      </c>
      <c r="H37" s="237">
        <f>G37/Всего_доходов_2003</f>
        <v>0</v>
      </c>
      <c r="I37" s="230" t="e">
        <f t="shared" si="6"/>
        <v>#DIV/0!</v>
      </c>
      <c r="J37" s="95">
        <f t="shared" si="2"/>
        <v>0</v>
      </c>
      <c r="K37" s="94">
        <v>0</v>
      </c>
      <c r="L37" s="98">
        <f t="shared" si="10"/>
        <v>0</v>
      </c>
      <c r="M37" s="21"/>
    </row>
    <row r="38" spans="1:13" s="19" customFormat="1" ht="27">
      <c r="A38" s="14" t="s">
        <v>169</v>
      </c>
      <c r="B38" s="45" t="s">
        <v>174</v>
      </c>
      <c r="C38" s="123">
        <v>276.5</v>
      </c>
      <c r="D38" s="25">
        <v>276.5</v>
      </c>
      <c r="E38" s="25">
        <v>0</v>
      </c>
      <c r="F38" s="35">
        <v>0</v>
      </c>
      <c r="G38" s="35">
        <v>0</v>
      </c>
      <c r="H38" s="237">
        <f>G38/Всего_доходов_2003</f>
        <v>0</v>
      </c>
      <c r="I38" s="230"/>
      <c r="J38" s="95">
        <f t="shared" si="2"/>
        <v>-276.5</v>
      </c>
      <c r="K38" s="94">
        <v>0</v>
      </c>
      <c r="L38" s="98">
        <f t="shared" ref="L38" si="27">G38-F38</f>
        <v>0</v>
      </c>
      <c r="M38" s="21"/>
    </row>
    <row r="39" spans="1:13" s="19" customFormat="1">
      <c r="A39" s="47" t="s">
        <v>39</v>
      </c>
      <c r="B39" s="52" t="s">
        <v>4</v>
      </c>
      <c r="C39" s="125">
        <f>SUM(C40,C42,C47,C45)</f>
        <v>11241.6</v>
      </c>
      <c r="D39" s="125">
        <f>SUM(D40,D42,D47,D45)</f>
        <v>355908.8</v>
      </c>
      <c r="E39" s="125">
        <f>SUM(E40,E42,E47,E45)</f>
        <v>250204.1</v>
      </c>
      <c r="F39" s="125">
        <f>SUM(F40,F42,F47,F45)</f>
        <v>127761.60000000001</v>
      </c>
      <c r="G39" s="125">
        <f>SUM(G40,G42,G47,G45)</f>
        <v>250204.1</v>
      </c>
      <c r="H39" s="250">
        <f t="shared" ref="H39:H48" si="28">G39/Всего_доходов_2003</f>
        <v>0.377</v>
      </c>
      <c r="I39" s="226">
        <f t="shared" si="6"/>
        <v>1</v>
      </c>
      <c r="J39" s="79">
        <f t="shared" si="2"/>
        <v>-105704.7</v>
      </c>
      <c r="K39" s="78">
        <f>G39/D39</f>
        <v>0.70299999999999996</v>
      </c>
      <c r="L39" s="98">
        <f t="shared" si="10"/>
        <v>122442.5</v>
      </c>
      <c r="M39" s="21"/>
    </row>
    <row r="40" spans="1:13" s="19" customFormat="1" ht="27">
      <c r="A40" s="53" t="s">
        <v>40</v>
      </c>
      <c r="B40" s="54" t="s">
        <v>195</v>
      </c>
      <c r="C40" s="125">
        <f>C41</f>
        <v>11241.6</v>
      </c>
      <c r="D40" s="125">
        <f t="shared" ref="D40:G40" si="29">D41</f>
        <v>11241.6</v>
      </c>
      <c r="E40" s="125">
        <f t="shared" si="29"/>
        <v>8010</v>
      </c>
      <c r="F40" s="125">
        <f t="shared" si="29"/>
        <v>7761.6</v>
      </c>
      <c r="G40" s="125">
        <f t="shared" si="29"/>
        <v>8010</v>
      </c>
      <c r="H40" s="250">
        <f t="shared" si="28"/>
        <v>1.2E-2</v>
      </c>
      <c r="I40" s="226">
        <f t="shared" si="6"/>
        <v>1</v>
      </c>
      <c r="J40" s="79">
        <f t="shared" si="2"/>
        <v>-3231.6</v>
      </c>
      <c r="K40" s="78">
        <f>G40/D40</f>
        <v>0.71299999999999997</v>
      </c>
      <c r="L40" s="98">
        <f t="shared" si="10"/>
        <v>248.4</v>
      </c>
      <c r="M40" s="21"/>
    </row>
    <row r="41" spans="1:13" s="19" customFormat="1" ht="27">
      <c r="A41" s="55" t="s">
        <v>197</v>
      </c>
      <c r="B41" s="56" t="s">
        <v>196</v>
      </c>
      <c r="C41" s="123">
        <v>11241.6</v>
      </c>
      <c r="D41" s="35">
        <v>11241.6</v>
      </c>
      <c r="E41" s="35">
        <v>8010</v>
      </c>
      <c r="F41" s="152">
        <v>7761.6</v>
      </c>
      <c r="G41" s="35">
        <v>8010</v>
      </c>
      <c r="H41" s="237">
        <f t="shared" si="28"/>
        <v>1.2E-2</v>
      </c>
      <c r="I41" s="230">
        <f t="shared" si="6"/>
        <v>1</v>
      </c>
      <c r="J41" s="95">
        <f t="shared" si="2"/>
        <v>-3231.6</v>
      </c>
      <c r="K41" s="94">
        <f>G41/D41</f>
        <v>0.71299999999999997</v>
      </c>
      <c r="L41" s="98">
        <f t="shared" si="10"/>
        <v>248.4</v>
      </c>
      <c r="M41" s="21"/>
    </row>
    <row r="42" spans="1:13" s="19" customFormat="1" ht="40.5" customHeight="1">
      <c r="A42" s="57" t="s">
        <v>120</v>
      </c>
      <c r="B42" s="52" t="s">
        <v>121</v>
      </c>
      <c r="C42" s="125">
        <f>C44</f>
        <v>0</v>
      </c>
      <c r="D42" s="125">
        <f>D44+D43</f>
        <v>337268.1</v>
      </c>
      <c r="E42" s="125">
        <f t="shared" ref="E42:H42" si="30">E44+E43</f>
        <v>235443.4</v>
      </c>
      <c r="F42" s="125">
        <f t="shared" si="30"/>
        <v>0</v>
      </c>
      <c r="G42" s="125">
        <f t="shared" si="30"/>
        <v>235443.4</v>
      </c>
      <c r="H42" s="125">
        <f t="shared" si="30"/>
        <v>0.4</v>
      </c>
      <c r="I42" s="226">
        <f>G42/E42</f>
        <v>1</v>
      </c>
      <c r="J42" s="78">
        <f t="shared" ref="J42:J48" si="31">G42/Всего_доходов_2003</f>
        <v>0.35499999999999998</v>
      </c>
      <c r="K42" s="79">
        <f>G42-D42</f>
        <v>-101824.7</v>
      </c>
      <c r="L42" s="98">
        <f t="shared" si="10"/>
        <v>235443.4</v>
      </c>
      <c r="M42" s="21"/>
    </row>
    <row r="43" spans="1:13" s="23" customFormat="1" ht="60" customHeight="1">
      <c r="A43" s="111" t="s">
        <v>246</v>
      </c>
      <c r="B43" s="110" t="s">
        <v>245</v>
      </c>
      <c r="C43" s="123">
        <v>0</v>
      </c>
      <c r="D43" s="35">
        <v>67638.100000000006</v>
      </c>
      <c r="E43" s="35">
        <v>24039.9</v>
      </c>
      <c r="F43" s="35">
        <v>0</v>
      </c>
      <c r="G43" s="35">
        <v>24039.9</v>
      </c>
      <c r="H43" s="237">
        <f t="shared" ref="H43" si="32">G43/Всего_доходов_2003</f>
        <v>3.5999999999999997E-2</v>
      </c>
      <c r="I43" s="230">
        <f>G43/E43</f>
        <v>1</v>
      </c>
      <c r="J43" s="95">
        <f>G43-D43</f>
        <v>-43598.2</v>
      </c>
      <c r="K43" s="94">
        <v>0</v>
      </c>
      <c r="L43" s="98">
        <f t="shared" ref="L43" si="33">G43-F43</f>
        <v>24039.9</v>
      </c>
    </row>
    <row r="44" spans="1:13" s="23" customFormat="1" ht="78.75" customHeight="1">
      <c r="A44" s="111" t="s">
        <v>239</v>
      </c>
      <c r="B44" s="110" t="s">
        <v>240</v>
      </c>
      <c r="C44" s="123">
        <v>0</v>
      </c>
      <c r="D44" s="35">
        <v>269630</v>
      </c>
      <c r="E44" s="35">
        <v>211403.5</v>
      </c>
      <c r="F44" s="35">
        <v>0</v>
      </c>
      <c r="G44" s="35">
        <v>211403.5</v>
      </c>
      <c r="H44" s="237">
        <f t="shared" si="28"/>
        <v>0.31900000000000001</v>
      </c>
      <c r="I44" s="230">
        <f>E44/G44</f>
        <v>1</v>
      </c>
      <c r="J44" s="95">
        <f>G44-D44</f>
        <v>-58226.5</v>
      </c>
      <c r="K44" s="94">
        <v>0</v>
      </c>
      <c r="L44" s="98">
        <f t="shared" si="10"/>
        <v>211403.5</v>
      </c>
    </row>
    <row r="45" spans="1:13" s="23" customFormat="1" ht="13.5" customHeight="1">
      <c r="A45" s="142" t="s">
        <v>147</v>
      </c>
      <c r="B45" s="143" t="s">
        <v>210</v>
      </c>
      <c r="C45" s="126">
        <f>C46</f>
        <v>0</v>
      </c>
      <c r="D45" s="126">
        <f t="shared" ref="D45:H45" si="34">D46</f>
        <v>7399.1</v>
      </c>
      <c r="E45" s="126">
        <f t="shared" si="34"/>
        <v>6750.7</v>
      </c>
      <c r="F45" s="126">
        <f t="shared" si="34"/>
        <v>0</v>
      </c>
      <c r="G45" s="126">
        <f t="shared" si="34"/>
        <v>6750.7</v>
      </c>
      <c r="H45" s="126">
        <f t="shared" si="34"/>
        <v>0</v>
      </c>
      <c r="I45" s="230">
        <v>0</v>
      </c>
      <c r="J45" s="186">
        <f t="shared" ref="J45:J46" si="35">G45/Всего_доходов_2003</f>
        <v>0.01</v>
      </c>
      <c r="K45" s="187">
        <f>G45-D45</f>
        <v>-648.4</v>
      </c>
      <c r="L45" s="188">
        <f t="shared" si="10"/>
        <v>6750.7</v>
      </c>
    </row>
    <row r="46" spans="1:13" s="23" customFormat="1" ht="45" customHeight="1">
      <c r="A46" s="111" t="s">
        <v>265</v>
      </c>
      <c r="B46" s="165" t="s">
        <v>244</v>
      </c>
      <c r="C46" s="123">
        <v>0</v>
      </c>
      <c r="D46" s="35">
        <v>7399.1</v>
      </c>
      <c r="E46" s="35">
        <v>6750.7</v>
      </c>
      <c r="F46" s="35">
        <v>0</v>
      </c>
      <c r="G46" s="35">
        <v>6750.7</v>
      </c>
      <c r="H46" s="189">
        <f>G46/Всего_доходов_2003</f>
        <v>0.01</v>
      </c>
      <c r="I46" s="230">
        <v>0</v>
      </c>
      <c r="J46" s="189">
        <f t="shared" si="35"/>
        <v>0.01</v>
      </c>
      <c r="K46" s="190">
        <f>G46-D46</f>
        <v>-648.4</v>
      </c>
      <c r="L46" s="188">
        <f t="shared" si="10"/>
        <v>6750.7</v>
      </c>
    </row>
    <row r="47" spans="1:13" s="19" customFormat="1">
      <c r="A47" s="57" t="s">
        <v>147</v>
      </c>
      <c r="B47" s="52" t="s">
        <v>266</v>
      </c>
      <c r="C47" s="126">
        <f>C48</f>
        <v>0</v>
      </c>
      <c r="D47" s="180">
        <f>D48</f>
        <v>0</v>
      </c>
      <c r="E47" s="180"/>
      <c r="F47" s="261">
        <f>F48</f>
        <v>120000</v>
      </c>
      <c r="G47" s="261">
        <f>G48</f>
        <v>0</v>
      </c>
      <c r="H47" s="230">
        <f t="shared" si="28"/>
        <v>0</v>
      </c>
      <c r="I47" s="230"/>
      <c r="J47" s="230">
        <f t="shared" si="31"/>
        <v>0</v>
      </c>
      <c r="K47" s="235">
        <f>G47-D47</f>
        <v>0</v>
      </c>
      <c r="L47" s="262">
        <f t="shared" si="10"/>
        <v>-120000</v>
      </c>
      <c r="M47" s="21"/>
    </row>
    <row r="48" spans="1:13" s="19" customFormat="1" ht="27">
      <c r="A48" s="55" t="s">
        <v>267</v>
      </c>
      <c r="B48" s="56" t="s">
        <v>268</v>
      </c>
      <c r="C48" s="123">
        <v>0</v>
      </c>
      <c r="D48" s="35">
        <v>0</v>
      </c>
      <c r="E48" s="35"/>
      <c r="F48" s="152">
        <v>120000</v>
      </c>
      <c r="G48" s="152">
        <v>0</v>
      </c>
      <c r="H48" s="237">
        <f t="shared" si="28"/>
        <v>0</v>
      </c>
      <c r="I48" s="230"/>
      <c r="J48" s="237">
        <f t="shared" si="31"/>
        <v>0</v>
      </c>
      <c r="K48" s="236">
        <f>G48-D48</f>
        <v>0</v>
      </c>
      <c r="L48" s="262">
        <f t="shared" si="10"/>
        <v>-120000</v>
      </c>
      <c r="M48" s="21"/>
    </row>
    <row r="49" spans="1:12" s="24" customFormat="1">
      <c r="A49" s="117"/>
      <c r="B49" s="246" t="s">
        <v>6</v>
      </c>
      <c r="C49" s="247">
        <f>C6+C39</f>
        <v>608971.6</v>
      </c>
      <c r="D49" s="247">
        <f>D6+D39</f>
        <v>987360.8</v>
      </c>
      <c r="E49" s="247">
        <f>E6+E39</f>
        <v>663500.19999999995</v>
      </c>
      <c r="F49" s="247">
        <f>F6+F39</f>
        <v>471427</v>
      </c>
      <c r="G49" s="247">
        <f>G6+G39</f>
        <v>663671.4</v>
      </c>
      <c r="H49" s="78">
        <f>G49/Всего_доходов_2003</f>
        <v>1</v>
      </c>
      <c r="I49" s="226">
        <f t="shared" si="6"/>
        <v>1</v>
      </c>
      <c r="J49" s="79">
        <f>G49-D49</f>
        <v>-323689.40000000002</v>
      </c>
      <c r="K49" s="78">
        <f>G49/D49</f>
        <v>0.67200000000000004</v>
      </c>
      <c r="L49" s="248">
        <f t="shared" si="10"/>
        <v>192244.4</v>
      </c>
    </row>
    <row r="50" spans="1:12" s="12" customFormat="1">
      <c r="A50" s="41"/>
      <c r="B50" s="4"/>
      <c r="C50" s="4"/>
      <c r="D50" s="181"/>
      <c r="E50" s="181"/>
      <c r="F50" s="185"/>
      <c r="G50" s="185"/>
      <c r="H50" s="191"/>
      <c r="I50" s="191"/>
      <c r="J50" s="192"/>
      <c r="K50" s="193"/>
      <c r="L50" s="185"/>
    </row>
    <row r="51" spans="1:12" ht="16.5">
      <c r="A51" s="16" t="s">
        <v>10</v>
      </c>
      <c r="B51" s="127" t="s">
        <v>7</v>
      </c>
      <c r="C51" s="4"/>
      <c r="D51" s="181"/>
      <c r="E51" s="181"/>
      <c r="F51" s="6"/>
      <c r="G51" s="6"/>
      <c r="H51" s="194"/>
      <c r="I51" s="194"/>
      <c r="J51" s="195"/>
      <c r="K51" s="194"/>
      <c r="L51" s="6"/>
    </row>
    <row r="52" spans="1:12" s="24" customFormat="1">
      <c r="A52" s="76" t="s">
        <v>21</v>
      </c>
      <c r="B52" s="249" t="s">
        <v>25</v>
      </c>
      <c r="C52" s="77">
        <f>C53+C54+C55+C58+C61+C62+C63</f>
        <v>17665.5</v>
      </c>
      <c r="D52" s="77">
        <f>D53+D54+D55+D58+D61+D62+D63</f>
        <v>18286.900000000001</v>
      </c>
      <c r="E52" s="77">
        <f>E53+E54+E55+E58+E61+E62+E63</f>
        <v>10392.799999999999</v>
      </c>
      <c r="F52" s="77">
        <f>F53+F54+F55+F58+F61+F62+F63</f>
        <v>11219.1</v>
      </c>
      <c r="G52" s="77">
        <f>G53+G54+G55+G63+G62</f>
        <v>10392.799999999999</v>
      </c>
      <c r="H52" s="78">
        <f>G52/G211</f>
        <v>1.6E-2</v>
      </c>
      <c r="I52" s="78">
        <f>IF(E52=0,"0,0%",G52/E52)</f>
        <v>1</v>
      </c>
      <c r="J52" s="79">
        <f>G52-D52</f>
        <v>-7894.1</v>
      </c>
      <c r="K52" s="78">
        <f>G52/D52</f>
        <v>0.56799999999999995</v>
      </c>
      <c r="L52" s="80">
        <f>G52-F52</f>
        <v>-826.3</v>
      </c>
    </row>
    <row r="53" spans="1:12" ht="40.5">
      <c r="A53" s="15" t="s">
        <v>46</v>
      </c>
      <c r="B53" s="9" t="s">
        <v>54</v>
      </c>
      <c r="C53" s="102">
        <v>1747.4</v>
      </c>
      <c r="D53" s="183">
        <v>1747.4</v>
      </c>
      <c r="E53" s="183">
        <v>1167.2</v>
      </c>
      <c r="F53" s="6">
        <v>1234.4000000000001</v>
      </c>
      <c r="G53" s="6">
        <v>1167.2</v>
      </c>
      <c r="H53" s="208">
        <f t="shared" ref="H53:H55" si="36">G53/$G$211</f>
        <v>2E-3</v>
      </c>
      <c r="I53" s="208">
        <f>IF(E53=0,"0,0%",G53/E53)</f>
        <v>1</v>
      </c>
      <c r="J53" s="209">
        <f>G53-D53</f>
        <v>-580.20000000000005</v>
      </c>
      <c r="K53" s="208">
        <f>G53/D53</f>
        <v>0.66800000000000004</v>
      </c>
      <c r="L53" s="149">
        <f>G53-F53</f>
        <v>-67.2</v>
      </c>
    </row>
    <row r="54" spans="1:12" ht="40.5">
      <c r="A54" s="15" t="s">
        <v>47</v>
      </c>
      <c r="B54" s="9" t="s">
        <v>122</v>
      </c>
      <c r="C54" s="102">
        <v>8792.4</v>
      </c>
      <c r="D54" s="183">
        <v>8792.4</v>
      </c>
      <c r="E54" s="183">
        <v>5463.4</v>
      </c>
      <c r="F54" s="6">
        <v>5432.8</v>
      </c>
      <c r="G54" s="6">
        <v>5463.4</v>
      </c>
      <c r="H54" s="208">
        <f t="shared" si="36"/>
        <v>8.0000000000000002E-3</v>
      </c>
      <c r="I54" s="208">
        <f>IF(E54=0,"0,0%",G54/E54)</f>
        <v>1</v>
      </c>
      <c r="J54" s="209">
        <f>G54-D54</f>
        <v>-3329</v>
      </c>
      <c r="K54" s="208">
        <f>G54/D54</f>
        <v>0.621</v>
      </c>
      <c r="L54" s="149">
        <f>G54-F54</f>
        <v>30.6</v>
      </c>
    </row>
    <row r="55" spans="1:12" ht="54">
      <c r="A55" s="15" t="s">
        <v>148</v>
      </c>
      <c r="B55" s="9" t="s">
        <v>123</v>
      </c>
      <c r="C55" s="102">
        <v>3472.5</v>
      </c>
      <c r="D55" s="183">
        <v>3776.1</v>
      </c>
      <c r="E55" s="183">
        <v>2230.6</v>
      </c>
      <c r="F55" s="6">
        <f>F57</f>
        <v>2043</v>
      </c>
      <c r="G55" s="6">
        <v>2230.6</v>
      </c>
      <c r="H55" s="208">
        <f t="shared" si="36"/>
        <v>3.0000000000000001E-3</v>
      </c>
      <c r="I55" s="208">
        <f>IF(E55=0,"0,0%",G55/E55)</f>
        <v>1</v>
      </c>
      <c r="J55" s="209">
        <f>G55-D55</f>
        <v>-1545.5</v>
      </c>
      <c r="K55" s="208">
        <f>G55/D55</f>
        <v>0.59099999999999997</v>
      </c>
      <c r="L55" s="149">
        <f>G55-F55</f>
        <v>187.6</v>
      </c>
    </row>
    <row r="56" spans="1:12">
      <c r="A56" s="15"/>
      <c r="B56" s="9" t="s">
        <v>27</v>
      </c>
      <c r="C56" s="102"/>
      <c r="D56" s="183"/>
      <c r="E56" s="183"/>
      <c r="F56" s="6"/>
      <c r="G56" s="6"/>
      <c r="H56" s="208"/>
      <c r="I56" s="208"/>
      <c r="J56" s="209"/>
      <c r="K56" s="208"/>
      <c r="L56" s="118"/>
    </row>
    <row r="57" spans="1:12" s="40" customFormat="1" ht="40.5">
      <c r="A57" s="254" t="s">
        <v>269</v>
      </c>
      <c r="B57" s="34" t="s">
        <v>218</v>
      </c>
      <c r="C57" s="129">
        <v>3472.5</v>
      </c>
      <c r="D57" s="184">
        <v>3770.1</v>
      </c>
      <c r="E57" s="184">
        <v>2224.6</v>
      </c>
      <c r="F57" s="184">
        <v>2043</v>
      </c>
      <c r="G57" s="184">
        <v>2224.6</v>
      </c>
      <c r="H57" s="237">
        <f t="shared" ref="H57:H60" si="37">G57/$G$211</f>
        <v>3.0000000000000001E-3</v>
      </c>
      <c r="I57" s="208">
        <f t="shared" ref="I57:I122" si="38">IF(E57=0,"0,0%",G57/E57)</f>
        <v>1</v>
      </c>
      <c r="J57" s="236">
        <f>G57-D57</f>
        <v>-1545.5</v>
      </c>
      <c r="K57" s="237">
        <f>G57/D57</f>
        <v>0.59</v>
      </c>
      <c r="L57" s="199">
        <f>G57-F57</f>
        <v>181.6</v>
      </c>
    </row>
    <row r="58" spans="1:12" ht="40.5" hidden="1">
      <c r="A58" s="15" t="s">
        <v>56</v>
      </c>
      <c r="B58" s="9" t="s">
        <v>124</v>
      </c>
      <c r="C58" s="102">
        <v>0</v>
      </c>
      <c r="D58" s="183">
        <v>0</v>
      </c>
      <c r="E58" s="183"/>
      <c r="F58" s="6">
        <v>0</v>
      </c>
      <c r="G58" s="6">
        <v>0</v>
      </c>
      <c r="H58" s="237">
        <f t="shared" si="37"/>
        <v>0</v>
      </c>
      <c r="I58" s="208" t="str">
        <f t="shared" si="38"/>
        <v>0,0%</v>
      </c>
      <c r="J58" s="236">
        <f t="shared" ref="J58:J60" si="39">G58-D58</f>
        <v>0</v>
      </c>
      <c r="K58" s="237" t="e">
        <f t="shared" ref="K58:K60" si="40">G58/D58</f>
        <v>#DIV/0!</v>
      </c>
      <c r="L58" s="199">
        <f t="shared" ref="L58:L60" si="41">G58-F58</f>
        <v>0</v>
      </c>
    </row>
    <row r="59" spans="1:12" ht="13.5" hidden="1" customHeight="1">
      <c r="A59" s="15"/>
      <c r="B59" s="9" t="s">
        <v>27</v>
      </c>
      <c r="C59" s="102"/>
      <c r="D59" s="183"/>
      <c r="E59" s="183"/>
      <c r="F59" s="6"/>
      <c r="G59" s="6"/>
      <c r="H59" s="237">
        <f t="shared" si="37"/>
        <v>0</v>
      </c>
      <c r="I59" s="208" t="str">
        <f t="shared" si="38"/>
        <v>0,0%</v>
      </c>
      <c r="J59" s="236">
        <f t="shared" si="39"/>
        <v>0</v>
      </c>
      <c r="K59" s="237" t="e">
        <f t="shared" si="40"/>
        <v>#DIV/0!</v>
      </c>
      <c r="L59" s="199">
        <f t="shared" si="41"/>
        <v>0</v>
      </c>
    </row>
    <row r="60" spans="1:12" s="40" customFormat="1" ht="54" hidden="1" customHeight="1">
      <c r="A60" s="15"/>
      <c r="B60" s="34" t="s">
        <v>144</v>
      </c>
      <c r="C60" s="129">
        <v>0</v>
      </c>
      <c r="D60" s="184">
        <v>0</v>
      </c>
      <c r="E60" s="184"/>
      <c r="F60" s="184">
        <v>0</v>
      </c>
      <c r="G60" s="184">
        <v>0</v>
      </c>
      <c r="H60" s="237">
        <f t="shared" si="37"/>
        <v>0</v>
      </c>
      <c r="I60" s="208" t="str">
        <f t="shared" si="38"/>
        <v>0,0%</v>
      </c>
      <c r="J60" s="236">
        <f t="shared" si="39"/>
        <v>0</v>
      </c>
      <c r="K60" s="237" t="e">
        <f t="shared" si="40"/>
        <v>#DIV/0!</v>
      </c>
      <c r="L60" s="199">
        <f t="shared" si="41"/>
        <v>0</v>
      </c>
    </row>
    <row r="61" spans="1:12" ht="13.5" customHeight="1">
      <c r="A61" s="15" t="s">
        <v>128</v>
      </c>
      <c r="B61" s="9" t="s">
        <v>129</v>
      </c>
      <c r="C61" s="102">
        <v>0</v>
      </c>
      <c r="D61" s="183">
        <v>0</v>
      </c>
      <c r="E61" s="183"/>
      <c r="F61" s="6">
        <v>997</v>
      </c>
      <c r="G61" s="6">
        <v>0</v>
      </c>
      <c r="H61" s="208">
        <f t="shared" ref="H61:H63" si="42">G61/$G$211</f>
        <v>0</v>
      </c>
      <c r="I61" s="208" t="str">
        <f t="shared" si="38"/>
        <v>0,0%</v>
      </c>
      <c r="J61" s="209">
        <f>G61-D61</f>
        <v>0</v>
      </c>
      <c r="K61" s="208">
        <v>0</v>
      </c>
      <c r="L61" s="118">
        <f t="shared" ref="L61:L174" si="43">G61-F61</f>
        <v>-997</v>
      </c>
    </row>
    <row r="62" spans="1:12">
      <c r="A62" s="15" t="s">
        <v>73</v>
      </c>
      <c r="B62" s="9" t="s">
        <v>23</v>
      </c>
      <c r="C62" s="102">
        <v>1000</v>
      </c>
      <c r="D62" s="183">
        <v>1000</v>
      </c>
      <c r="E62" s="183">
        <v>0</v>
      </c>
      <c r="F62" s="6">
        <v>0</v>
      </c>
      <c r="G62" s="6">
        <v>0</v>
      </c>
      <c r="H62" s="208">
        <f t="shared" si="42"/>
        <v>0</v>
      </c>
      <c r="I62" s="208" t="str">
        <f t="shared" si="38"/>
        <v>0,0%</v>
      </c>
      <c r="J62" s="209">
        <f>G62-D62</f>
        <v>-1000</v>
      </c>
      <c r="K62" s="208">
        <v>0</v>
      </c>
      <c r="L62" s="118">
        <f t="shared" si="43"/>
        <v>0</v>
      </c>
    </row>
    <row r="63" spans="1:12" s="1" customFormat="1">
      <c r="A63" s="15" t="s">
        <v>77</v>
      </c>
      <c r="B63" s="9" t="s">
        <v>125</v>
      </c>
      <c r="C63" s="102">
        <v>2653.2</v>
      </c>
      <c r="D63" s="183">
        <v>2971</v>
      </c>
      <c r="E63" s="183">
        <v>1531.6</v>
      </c>
      <c r="F63" s="6">
        <v>1511.9</v>
      </c>
      <c r="G63" s="6">
        <v>1531.6</v>
      </c>
      <c r="H63" s="208">
        <f t="shared" si="42"/>
        <v>2E-3</v>
      </c>
      <c r="I63" s="208">
        <f t="shared" si="38"/>
        <v>1</v>
      </c>
      <c r="J63" s="209">
        <f>G63-D63</f>
        <v>-1439.4</v>
      </c>
      <c r="K63" s="208">
        <f>G63/D63</f>
        <v>0.51600000000000001</v>
      </c>
      <c r="L63" s="118">
        <f t="shared" si="43"/>
        <v>19.7</v>
      </c>
    </row>
    <row r="64" spans="1:12" s="1" customFormat="1" ht="13.5" customHeight="1">
      <c r="A64" s="15"/>
      <c r="B64" s="7" t="s">
        <v>27</v>
      </c>
      <c r="C64" s="102"/>
      <c r="D64" s="183"/>
      <c r="E64" s="183"/>
      <c r="F64" s="6"/>
      <c r="G64" s="6"/>
      <c r="H64" s="208"/>
      <c r="I64" s="208"/>
      <c r="J64" s="209"/>
      <c r="K64" s="208"/>
      <c r="L64" s="118"/>
    </row>
    <row r="65" spans="1:12" s="1" customFormat="1" ht="40.5" hidden="1" customHeight="1">
      <c r="A65" s="15"/>
      <c r="B65" s="8" t="s">
        <v>103</v>
      </c>
      <c r="C65" s="102"/>
      <c r="D65" s="183"/>
      <c r="E65" s="183"/>
      <c r="F65" s="6"/>
      <c r="G65" s="6"/>
      <c r="H65" s="208">
        <f>G65/$G$211</f>
        <v>0</v>
      </c>
      <c r="I65" s="208"/>
      <c r="J65" s="209">
        <f>G65-D65</f>
        <v>0</v>
      </c>
      <c r="K65" s="208" t="e">
        <f>G65/D65</f>
        <v>#DIV/0!</v>
      </c>
      <c r="L65" s="118">
        <f t="shared" si="43"/>
        <v>0</v>
      </c>
    </row>
    <row r="66" spans="1:12" s="1" customFormat="1" ht="13.5" hidden="1" customHeight="1">
      <c r="A66" s="15"/>
      <c r="B66" s="8" t="s">
        <v>104</v>
      </c>
      <c r="C66" s="102"/>
      <c r="D66" s="183"/>
      <c r="E66" s="183"/>
      <c r="F66" s="6"/>
      <c r="G66" s="6"/>
      <c r="H66" s="208">
        <f>G66/$G$211</f>
        <v>0</v>
      </c>
      <c r="I66" s="208"/>
      <c r="J66" s="209">
        <f>G66-D66</f>
        <v>0</v>
      </c>
      <c r="K66" s="208" t="e">
        <f>G66/D66</f>
        <v>#DIV/0!</v>
      </c>
      <c r="L66" s="118">
        <f t="shared" si="43"/>
        <v>0</v>
      </c>
    </row>
    <row r="67" spans="1:12" s="1" customFormat="1">
      <c r="A67" s="106"/>
      <c r="B67" s="136" t="s">
        <v>132</v>
      </c>
      <c r="C67" s="112"/>
      <c r="D67" s="183"/>
      <c r="E67" s="183"/>
      <c r="F67" s="6"/>
      <c r="G67" s="6"/>
      <c r="H67" s="208"/>
      <c r="I67" s="208"/>
      <c r="J67" s="209"/>
      <c r="K67" s="208"/>
      <c r="L67" s="118"/>
    </row>
    <row r="68" spans="1:12">
      <c r="A68" s="99"/>
      <c r="B68" s="100" t="s">
        <v>105</v>
      </c>
      <c r="C68" s="108">
        <v>9475.4</v>
      </c>
      <c r="D68" s="6">
        <v>9709.2999999999993</v>
      </c>
      <c r="E68" s="6">
        <v>6130.2</v>
      </c>
      <c r="F68" s="6">
        <v>6266.2</v>
      </c>
      <c r="G68" s="6">
        <v>6130.2</v>
      </c>
      <c r="H68" s="208">
        <f t="shared" ref="H68:H71" si="44">G68/$G$211</f>
        <v>8.9999999999999993E-3</v>
      </c>
      <c r="I68" s="208">
        <f t="shared" si="38"/>
        <v>1</v>
      </c>
      <c r="J68" s="209">
        <f>G68-D68</f>
        <v>-3579.1</v>
      </c>
      <c r="K68" s="208">
        <f>G68/D68</f>
        <v>0.63100000000000001</v>
      </c>
      <c r="L68" s="118">
        <f>G68-F68</f>
        <v>-136</v>
      </c>
    </row>
    <row r="69" spans="1:12" hidden="1">
      <c r="A69" s="106"/>
      <c r="B69" s="100" t="s">
        <v>108</v>
      </c>
      <c r="C69" s="108">
        <v>0</v>
      </c>
      <c r="D69" s="6">
        <v>0</v>
      </c>
      <c r="E69" s="6">
        <v>0</v>
      </c>
      <c r="F69" s="6">
        <v>0</v>
      </c>
      <c r="G69" s="6">
        <v>0</v>
      </c>
      <c r="H69" s="208">
        <f t="shared" si="44"/>
        <v>0</v>
      </c>
      <c r="I69" s="208" t="str">
        <f t="shared" si="38"/>
        <v>0,0%</v>
      </c>
      <c r="J69" s="209">
        <f>G69-D69</f>
        <v>0</v>
      </c>
      <c r="K69" s="208" t="str">
        <f>IF(G69=0,"0,0%", G69/D69)</f>
        <v>0,0%</v>
      </c>
      <c r="L69" s="118">
        <f t="shared" ref="L69" si="45">G69-F69</f>
        <v>0</v>
      </c>
    </row>
    <row r="70" spans="1:12">
      <c r="A70" s="99"/>
      <c r="B70" s="115" t="s">
        <v>155</v>
      </c>
      <c r="C70" s="112">
        <v>2193</v>
      </c>
      <c r="D70" s="183">
        <v>2053</v>
      </c>
      <c r="E70" s="183">
        <v>1190.4000000000001</v>
      </c>
      <c r="F70" s="183">
        <v>1230.5999999999999</v>
      </c>
      <c r="G70" s="183">
        <v>1190.4000000000001</v>
      </c>
      <c r="H70" s="208">
        <f t="shared" si="44"/>
        <v>2E-3</v>
      </c>
      <c r="I70" s="208">
        <f t="shared" si="38"/>
        <v>1</v>
      </c>
      <c r="J70" s="209">
        <f>G70-D70</f>
        <v>-862.6</v>
      </c>
      <c r="K70" s="208">
        <f>G70/D70</f>
        <v>0.57999999999999996</v>
      </c>
      <c r="L70" s="118">
        <f t="shared" ref="L70" si="46">G70-F70</f>
        <v>-40.200000000000003</v>
      </c>
    </row>
    <row r="71" spans="1:12" s="24" customFormat="1" ht="27">
      <c r="A71" s="76" t="s">
        <v>93</v>
      </c>
      <c r="B71" s="81" t="s">
        <v>94</v>
      </c>
      <c r="C71" s="77">
        <f>C73+C75</f>
        <v>11606.9</v>
      </c>
      <c r="D71" s="77">
        <f t="shared" ref="D71:G71" si="47">D73+D75</f>
        <v>13670.7</v>
      </c>
      <c r="E71" s="77">
        <f t="shared" si="47"/>
        <v>9297.4</v>
      </c>
      <c r="F71" s="77">
        <f t="shared" ref="F71" si="48">F73+F75</f>
        <v>8577.9</v>
      </c>
      <c r="G71" s="77">
        <f t="shared" si="47"/>
        <v>9297.4</v>
      </c>
      <c r="H71" s="78">
        <f t="shared" si="44"/>
        <v>1.4E-2</v>
      </c>
      <c r="I71" s="89">
        <f t="shared" si="38"/>
        <v>1</v>
      </c>
      <c r="J71" s="79">
        <f>G71-D71</f>
        <v>-4373.3</v>
      </c>
      <c r="K71" s="78">
        <f>G71/D71</f>
        <v>0.68</v>
      </c>
      <c r="L71" s="80">
        <f t="shared" si="43"/>
        <v>719.5</v>
      </c>
    </row>
    <row r="72" spans="1:12" s="24" customFormat="1">
      <c r="A72" s="17"/>
      <c r="B72" s="144" t="s">
        <v>150</v>
      </c>
      <c r="C72" s="159"/>
      <c r="D72" s="196"/>
      <c r="E72" s="196"/>
      <c r="F72" s="196"/>
      <c r="G72" s="196"/>
      <c r="H72" s="186"/>
      <c r="I72" s="208"/>
      <c r="J72" s="187"/>
      <c r="K72" s="186"/>
      <c r="L72" s="197"/>
    </row>
    <row r="73" spans="1:12" s="40" customFormat="1" ht="40.5" hidden="1" customHeight="1">
      <c r="A73" s="15" t="s">
        <v>149</v>
      </c>
      <c r="B73" s="18" t="s">
        <v>115</v>
      </c>
      <c r="C73" s="130">
        <v>0</v>
      </c>
      <c r="D73" s="178">
        <v>0</v>
      </c>
      <c r="E73" s="178"/>
      <c r="F73" s="178">
        <v>0</v>
      </c>
      <c r="G73" s="178">
        <v>0</v>
      </c>
      <c r="H73" s="176">
        <f>G73/$G$211</f>
        <v>0</v>
      </c>
      <c r="I73" s="208" t="str">
        <f t="shared" si="38"/>
        <v>0,0%</v>
      </c>
      <c r="J73" s="177">
        <f>G73-D73</f>
        <v>0</v>
      </c>
      <c r="K73" s="176" t="e">
        <f>G73/D73</f>
        <v>#DIV/0!</v>
      </c>
      <c r="L73" s="172">
        <f t="shared" si="43"/>
        <v>0</v>
      </c>
    </row>
    <row r="74" spans="1:12" s="40" customFormat="1" ht="13.5" hidden="1" customHeight="1">
      <c r="A74" s="15"/>
      <c r="B74" s="7" t="s">
        <v>27</v>
      </c>
      <c r="C74" s="130"/>
      <c r="D74" s="178"/>
      <c r="E74" s="178"/>
      <c r="F74" s="173"/>
      <c r="G74" s="173"/>
      <c r="H74" s="176"/>
      <c r="I74" s="208" t="str">
        <f t="shared" si="38"/>
        <v>0,0%</v>
      </c>
      <c r="J74" s="177"/>
      <c r="K74" s="176"/>
      <c r="L74" s="172"/>
    </row>
    <row r="75" spans="1:12" s="40" customFormat="1" ht="40.5">
      <c r="A75" s="15" t="s">
        <v>149</v>
      </c>
      <c r="B75" s="34" t="s">
        <v>151</v>
      </c>
      <c r="C75" s="129">
        <v>11606.9</v>
      </c>
      <c r="D75" s="184">
        <v>13670.7</v>
      </c>
      <c r="E75" s="184">
        <v>9297.4</v>
      </c>
      <c r="F75" s="184">
        <v>8577.9</v>
      </c>
      <c r="G75" s="184">
        <v>9297.4</v>
      </c>
      <c r="H75" s="237">
        <f>G75/$G$211</f>
        <v>1.4E-2</v>
      </c>
      <c r="I75" s="208">
        <f t="shared" si="38"/>
        <v>1</v>
      </c>
      <c r="J75" s="236">
        <f>G75-D75</f>
        <v>-4373.3</v>
      </c>
      <c r="K75" s="237">
        <f>G75/D75</f>
        <v>0.68</v>
      </c>
      <c r="L75" s="199">
        <f>G75-F75</f>
        <v>719.5</v>
      </c>
    </row>
    <row r="76" spans="1:12" s="40" customFormat="1" ht="13.5" hidden="1" customHeight="1">
      <c r="A76" s="106"/>
      <c r="B76" s="136" t="s">
        <v>133</v>
      </c>
      <c r="C76" s="113"/>
      <c r="D76" s="198"/>
      <c r="E76" s="198"/>
      <c r="F76" s="173"/>
      <c r="G76" s="184"/>
      <c r="H76" s="208"/>
      <c r="I76" s="208" t="str">
        <f t="shared" si="38"/>
        <v>0,0%</v>
      </c>
      <c r="J76" s="209"/>
      <c r="K76" s="208"/>
      <c r="L76" s="118"/>
    </row>
    <row r="77" spans="1:12" s="40" customFormat="1" ht="13.5" hidden="1" customHeight="1">
      <c r="A77" s="106"/>
      <c r="B77" s="115" t="s">
        <v>114</v>
      </c>
      <c r="C77" s="113"/>
      <c r="D77" s="198"/>
      <c r="E77" s="198"/>
      <c r="F77" s="173">
        <v>0</v>
      </c>
      <c r="G77" s="184">
        <v>0</v>
      </c>
      <c r="H77" s="208">
        <f t="shared" ref="H77:H79" si="49">G77/$G$211</f>
        <v>0</v>
      </c>
      <c r="I77" s="208" t="str">
        <f t="shared" si="38"/>
        <v>0,0%</v>
      </c>
      <c r="J77" s="209">
        <f>G77-D77</f>
        <v>0</v>
      </c>
      <c r="K77" s="208" t="e">
        <f>G77/D77</f>
        <v>#DIV/0!</v>
      </c>
      <c r="L77" s="118">
        <f>G77-F77</f>
        <v>0</v>
      </c>
    </row>
    <row r="78" spans="1:12" s="24" customFormat="1">
      <c r="A78" s="76" t="s">
        <v>24</v>
      </c>
      <c r="B78" s="241" t="s">
        <v>26</v>
      </c>
      <c r="C78" s="242">
        <f>C79+C83+C103</f>
        <v>264631.59999999998</v>
      </c>
      <c r="D78" s="242">
        <f>D79+D83+D103</f>
        <v>561128.6</v>
      </c>
      <c r="E78" s="242">
        <f>E79+E83+E103</f>
        <v>388381.3</v>
      </c>
      <c r="F78" s="242">
        <f>F79+F83+F103</f>
        <v>241284.2</v>
      </c>
      <c r="G78" s="242">
        <f>G79+G83+G103</f>
        <v>388381.3</v>
      </c>
      <c r="H78" s="78">
        <f t="shared" si="49"/>
        <v>0.58499999999999996</v>
      </c>
      <c r="I78" s="89">
        <f t="shared" si="38"/>
        <v>1</v>
      </c>
      <c r="J78" s="244">
        <f>G78-D78</f>
        <v>-172747.3</v>
      </c>
      <c r="K78" s="243">
        <f>G78/D78</f>
        <v>0.69199999999999995</v>
      </c>
      <c r="L78" s="245">
        <f t="shared" si="43"/>
        <v>147097.1</v>
      </c>
    </row>
    <row r="79" spans="1:12">
      <c r="A79" s="3" t="s">
        <v>48</v>
      </c>
      <c r="B79" s="8" t="s">
        <v>95</v>
      </c>
      <c r="C79" s="101">
        <v>25000</v>
      </c>
      <c r="D79" s="6">
        <v>25000</v>
      </c>
      <c r="E79" s="6">
        <f>E81</f>
        <v>18923.8</v>
      </c>
      <c r="F79" s="6">
        <f>F81</f>
        <v>18305.5</v>
      </c>
      <c r="G79" s="6">
        <f>G81</f>
        <v>18923.8</v>
      </c>
      <c r="H79" s="208">
        <f t="shared" si="49"/>
        <v>2.8000000000000001E-2</v>
      </c>
      <c r="I79" s="208">
        <f t="shared" si="38"/>
        <v>1</v>
      </c>
      <c r="J79" s="209">
        <f>G79-D79</f>
        <v>-6076.2</v>
      </c>
      <c r="K79" s="208">
        <f>G79/D79</f>
        <v>0.75700000000000001</v>
      </c>
      <c r="L79" s="118">
        <f t="shared" si="43"/>
        <v>618.29999999999995</v>
      </c>
    </row>
    <row r="80" spans="1:12">
      <c r="A80" s="3"/>
      <c r="B80" s="7" t="s">
        <v>27</v>
      </c>
      <c r="C80" s="101"/>
      <c r="D80" s="6"/>
      <c r="E80" s="6"/>
      <c r="F80" s="222"/>
      <c r="G80" s="222"/>
      <c r="H80" s="208"/>
      <c r="I80" s="208"/>
      <c r="J80" s="209"/>
      <c r="K80" s="208"/>
      <c r="L80" s="118"/>
    </row>
    <row r="81" spans="1:12" ht="54">
      <c r="A81" s="3"/>
      <c r="B81" s="8" t="s">
        <v>118</v>
      </c>
      <c r="C81" s="101">
        <v>25000</v>
      </c>
      <c r="D81" s="6">
        <v>25000</v>
      </c>
      <c r="E81" s="6">
        <v>18923.8</v>
      </c>
      <c r="F81" s="6">
        <v>18305.5</v>
      </c>
      <c r="G81" s="6">
        <v>18923.8</v>
      </c>
      <c r="H81" s="208">
        <f t="shared" ref="H81:H83" si="50">G81/$G$211</f>
        <v>2.8000000000000001E-2</v>
      </c>
      <c r="I81" s="208">
        <f t="shared" si="38"/>
        <v>1</v>
      </c>
      <c r="J81" s="209">
        <f>G81-D81</f>
        <v>-6076.2</v>
      </c>
      <c r="K81" s="208">
        <f>G81/D81</f>
        <v>0.75700000000000001</v>
      </c>
      <c r="L81" s="118">
        <f t="shared" si="43"/>
        <v>618.29999999999995</v>
      </c>
    </row>
    <row r="82" spans="1:12" s="40" customFormat="1" ht="13.5" hidden="1" customHeight="1">
      <c r="A82" s="15"/>
      <c r="B82" s="34" t="s">
        <v>145</v>
      </c>
      <c r="C82" s="129"/>
      <c r="D82" s="184"/>
      <c r="E82" s="184"/>
      <c r="F82" s="184"/>
      <c r="G82" s="184"/>
      <c r="H82" s="237">
        <f t="shared" si="50"/>
        <v>0</v>
      </c>
      <c r="I82" s="208" t="str">
        <f t="shared" si="38"/>
        <v>0,0%</v>
      </c>
      <c r="J82" s="236">
        <f>G82-D82</f>
        <v>0</v>
      </c>
      <c r="K82" s="237" t="e">
        <f>G82/D82</f>
        <v>#DIV/0!</v>
      </c>
      <c r="L82" s="199">
        <f>G82-F82</f>
        <v>0</v>
      </c>
    </row>
    <row r="83" spans="1:12" s="1" customFormat="1">
      <c r="A83" s="3" t="s">
        <v>96</v>
      </c>
      <c r="B83" s="8" t="s">
        <v>97</v>
      </c>
      <c r="C83" s="101">
        <f>C85+C100</f>
        <v>233131.4</v>
      </c>
      <c r="D83" s="6">
        <f>D85+D100</f>
        <v>527736</v>
      </c>
      <c r="E83" s="6">
        <f>E85+E100</f>
        <v>367501.3</v>
      </c>
      <c r="F83" s="6">
        <f>F85+F100</f>
        <v>220726.2</v>
      </c>
      <c r="G83" s="6">
        <f>G85+G100</f>
        <v>367501.3</v>
      </c>
      <c r="H83" s="208">
        <f t="shared" si="50"/>
        <v>0.55300000000000005</v>
      </c>
      <c r="I83" s="208">
        <f t="shared" si="38"/>
        <v>1</v>
      </c>
      <c r="J83" s="209">
        <f>G83-D83</f>
        <v>-160234.70000000001</v>
      </c>
      <c r="K83" s="208">
        <f>G83/D83</f>
        <v>0.69599999999999995</v>
      </c>
      <c r="L83" s="118">
        <f t="shared" si="43"/>
        <v>146775.1</v>
      </c>
    </row>
    <row r="84" spans="1:12" s="1" customFormat="1">
      <c r="A84" s="3"/>
      <c r="B84" s="7" t="s">
        <v>198</v>
      </c>
      <c r="C84" s="101"/>
      <c r="D84" s="6"/>
      <c r="E84" s="6"/>
      <c r="F84" s="223"/>
      <c r="G84" s="223"/>
      <c r="H84" s="208"/>
      <c r="I84" s="208"/>
      <c r="J84" s="209"/>
      <c r="K84" s="208"/>
      <c r="L84" s="118"/>
    </row>
    <row r="85" spans="1:12" s="1" customFormat="1" ht="27">
      <c r="A85" s="3"/>
      <c r="B85" s="8" t="s">
        <v>215</v>
      </c>
      <c r="C85" s="108">
        <f>C92+C93+6065.5</f>
        <v>207301.5</v>
      </c>
      <c r="D85" s="6">
        <v>226621.8</v>
      </c>
      <c r="E85" s="6">
        <v>141926.70000000001</v>
      </c>
      <c r="F85" s="6">
        <v>129317.4</v>
      </c>
      <c r="G85" s="6">
        <v>141926.70000000001</v>
      </c>
      <c r="H85" s="208">
        <f t="shared" ref="H85:H89" si="51">G85/$G$211</f>
        <v>0.214</v>
      </c>
      <c r="I85" s="208">
        <f t="shared" si="38"/>
        <v>1</v>
      </c>
      <c r="J85" s="209">
        <f>G85-D85</f>
        <v>-84695.1</v>
      </c>
      <c r="K85" s="208">
        <f>G85/D85</f>
        <v>0.626</v>
      </c>
      <c r="L85" s="118">
        <f t="shared" si="43"/>
        <v>12609.3</v>
      </c>
    </row>
    <row r="86" spans="1:12" s="1" customFormat="1" ht="67.5" hidden="1" customHeight="1">
      <c r="A86" s="3"/>
      <c r="B86" s="8" t="s">
        <v>130</v>
      </c>
      <c r="C86" s="101"/>
      <c r="D86" s="6"/>
      <c r="E86" s="6"/>
      <c r="F86" s="6">
        <v>0</v>
      </c>
      <c r="G86" s="6">
        <v>0</v>
      </c>
      <c r="H86" s="208">
        <f t="shared" si="51"/>
        <v>0</v>
      </c>
      <c r="I86" s="208" t="str">
        <f t="shared" si="38"/>
        <v>0,0%</v>
      </c>
      <c r="J86" s="209">
        <f>G86-D86</f>
        <v>0</v>
      </c>
      <c r="K86" s="208" t="e">
        <f>G86/D86</f>
        <v>#DIV/0!</v>
      </c>
      <c r="L86" s="118">
        <f t="shared" si="43"/>
        <v>0</v>
      </c>
    </row>
    <row r="87" spans="1:12" s="1" customFormat="1" ht="54" hidden="1" customHeight="1">
      <c r="A87" s="3"/>
      <c r="B87" s="8" t="s">
        <v>131</v>
      </c>
      <c r="C87" s="101"/>
      <c r="D87" s="6"/>
      <c r="E87" s="6"/>
      <c r="F87" s="6">
        <v>0</v>
      </c>
      <c r="G87" s="6">
        <v>0</v>
      </c>
      <c r="H87" s="208">
        <f t="shared" si="51"/>
        <v>0</v>
      </c>
      <c r="I87" s="208" t="str">
        <f t="shared" si="38"/>
        <v>0,0%</v>
      </c>
      <c r="J87" s="209">
        <f>G87-D87</f>
        <v>0</v>
      </c>
      <c r="K87" s="208" t="e">
        <f>G87/D87</f>
        <v>#DIV/0!</v>
      </c>
      <c r="L87" s="118">
        <f t="shared" si="43"/>
        <v>0</v>
      </c>
    </row>
    <row r="88" spans="1:12" s="1" customFormat="1" ht="40.5" hidden="1" customHeight="1">
      <c r="A88" s="3"/>
      <c r="B88" s="8" t="s">
        <v>99</v>
      </c>
      <c r="C88" s="101"/>
      <c r="D88" s="6"/>
      <c r="E88" s="6"/>
      <c r="F88" s="6">
        <v>0</v>
      </c>
      <c r="G88" s="6">
        <v>0</v>
      </c>
      <c r="H88" s="208">
        <f t="shared" si="51"/>
        <v>0</v>
      </c>
      <c r="I88" s="208" t="str">
        <f t="shared" si="38"/>
        <v>0,0%</v>
      </c>
      <c r="J88" s="209">
        <f>G88-D88</f>
        <v>0</v>
      </c>
      <c r="K88" s="208" t="e">
        <f>G88/D88</f>
        <v>#DIV/0!</v>
      </c>
      <c r="L88" s="118">
        <f t="shared" si="43"/>
        <v>0</v>
      </c>
    </row>
    <row r="89" spans="1:12" s="40" customFormat="1" ht="13.5" hidden="1" customHeight="1">
      <c r="A89" s="15"/>
      <c r="B89" s="34" t="s">
        <v>145</v>
      </c>
      <c r="C89" s="129"/>
      <c r="D89" s="184"/>
      <c r="E89" s="184"/>
      <c r="F89" s="184">
        <v>0</v>
      </c>
      <c r="G89" s="184">
        <v>0</v>
      </c>
      <c r="H89" s="208">
        <f t="shared" si="51"/>
        <v>0</v>
      </c>
      <c r="I89" s="208" t="str">
        <f t="shared" si="38"/>
        <v>0,0%</v>
      </c>
      <c r="J89" s="209">
        <f>G89-D89</f>
        <v>0</v>
      </c>
      <c r="K89" s="208" t="e">
        <f>G89/D89</f>
        <v>#DIV/0!</v>
      </c>
      <c r="L89" s="118">
        <f t="shared" si="43"/>
        <v>0</v>
      </c>
    </row>
    <row r="90" spans="1:12" s="40" customFormat="1" ht="13.5" customHeight="1">
      <c r="A90" s="15"/>
      <c r="B90" s="161" t="s">
        <v>198</v>
      </c>
      <c r="C90" s="129"/>
      <c r="D90" s="184"/>
      <c r="E90" s="184"/>
      <c r="F90" s="184"/>
      <c r="G90" s="184"/>
      <c r="H90" s="208"/>
      <c r="I90" s="208"/>
      <c r="J90" s="209"/>
      <c r="K90" s="208"/>
      <c r="L90" s="118"/>
    </row>
    <row r="91" spans="1:12" s="40" customFormat="1" ht="71.25" customHeight="1">
      <c r="A91" s="15" t="s">
        <v>222</v>
      </c>
      <c r="B91" s="163" t="s">
        <v>208</v>
      </c>
      <c r="C91" s="129">
        <f>C92+C93</f>
        <v>201236</v>
      </c>
      <c r="D91" s="184">
        <f>D92+D93</f>
        <v>219783.6</v>
      </c>
      <c r="E91" s="184">
        <v>139039.9</v>
      </c>
      <c r="F91" s="184">
        <v>127242.5</v>
      </c>
      <c r="G91" s="184">
        <v>139039.9</v>
      </c>
      <c r="H91" s="208">
        <f t="shared" ref="H91:H93" si="52">G91/$G$211</f>
        <v>0.20899999999999999</v>
      </c>
      <c r="I91" s="208">
        <f t="shared" si="38"/>
        <v>1</v>
      </c>
      <c r="J91" s="209">
        <f>G91-D91</f>
        <v>-80743.7</v>
      </c>
      <c r="K91" s="208">
        <f>G91/D91</f>
        <v>0.63300000000000001</v>
      </c>
      <c r="L91" s="118">
        <f t="shared" si="43"/>
        <v>11797.4</v>
      </c>
    </row>
    <row r="92" spans="1:12" s="40" customFormat="1" ht="42" customHeight="1">
      <c r="A92" s="16">
        <v>611</v>
      </c>
      <c r="B92" s="8" t="s">
        <v>103</v>
      </c>
      <c r="C92" s="129">
        <v>173455.9</v>
      </c>
      <c r="D92" s="184">
        <v>187996.7</v>
      </c>
      <c r="E92" s="184">
        <v>108115.8</v>
      </c>
      <c r="F92" s="184">
        <v>90906.2</v>
      </c>
      <c r="G92" s="184">
        <v>10115.799999999999</v>
      </c>
      <c r="H92" s="208">
        <f t="shared" si="52"/>
        <v>1.4999999999999999E-2</v>
      </c>
      <c r="I92" s="208">
        <f t="shared" si="38"/>
        <v>9.4E-2</v>
      </c>
      <c r="J92" s="209">
        <f>G92-D92</f>
        <v>-177880.9</v>
      </c>
      <c r="K92" s="208">
        <f>G92/D92</f>
        <v>5.3999999999999999E-2</v>
      </c>
      <c r="L92" s="118">
        <f t="shared" si="43"/>
        <v>-80790.399999999994</v>
      </c>
    </row>
    <row r="93" spans="1:12" s="40" customFormat="1" ht="13.5" customHeight="1">
      <c r="A93" s="16">
        <v>612</v>
      </c>
      <c r="B93" s="8" t="s">
        <v>104</v>
      </c>
      <c r="C93" s="129">
        <v>27780.1</v>
      </c>
      <c r="D93" s="184">
        <v>31786.9</v>
      </c>
      <c r="E93" s="184">
        <v>30924.1</v>
      </c>
      <c r="F93" s="184">
        <v>36336.300000000003</v>
      </c>
      <c r="G93" s="184">
        <v>30924.1</v>
      </c>
      <c r="H93" s="208">
        <f t="shared" si="52"/>
        <v>4.7E-2</v>
      </c>
      <c r="I93" s="208">
        <f t="shared" si="38"/>
        <v>1</v>
      </c>
      <c r="J93" s="209">
        <f>G93-D93</f>
        <v>-862.8</v>
      </c>
      <c r="K93" s="208">
        <f>G93/D93</f>
        <v>0.97299999999999998</v>
      </c>
      <c r="L93" s="118">
        <f>G93-F93</f>
        <v>-5412.2</v>
      </c>
    </row>
    <row r="94" spans="1:12" s="40" customFormat="1" ht="13.5" customHeight="1">
      <c r="A94" s="106"/>
      <c r="B94" s="107" t="s">
        <v>221</v>
      </c>
      <c r="C94" s="129"/>
      <c r="D94" s="184"/>
      <c r="E94" s="184"/>
      <c r="F94" s="184"/>
      <c r="G94" s="184"/>
      <c r="H94" s="208"/>
      <c r="I94" s="208"/>
      <c r="J94" s="209"/>
      <c r="K94" s="208"/>
      <c r="L94" s="118"/>
    </row>
    <row r="95" spans="1:12" s="40" customFormat="1" ht="13.5" customHeight="1">
      <c r="A95" s="99"/>
      <c r="B95" s="100" t="s">
        <v>105</v>
      </c>
      <c r="C95" s="129">
        <v>99832.3</v>
      </c>
      <c r="D95" s="184">
        <v>82605.100000000006</v>
      </c>
      <c r="E95" s="184">
        <v>68583.3</v>
      </c>
      <c r="F95" s="184">
        <v>62510.1</v>
      </c>
      <c r="G95" s="184">
        <v>68583.3</v>
      </c>
      <c r="H95" s="208">
        <f t="shared" ref="H95:H102" si="53">G95/$G$211</f>
        <v>0.10299999999999999</v>
      </c>
      <c r="I95" s="208">
        <f t="shared" si="38"/>
        <v>1</v>
      </c>
      <c r="J95" s="209">
        <f t="shared" ref="J95:J102" si="54">G95-D95</f>
        <v>-14021.8</v>
      </c>
      <c r="K95" s="208">
        <f t="shared" ref="K95:K100" si="55">G95/D95</f>
        <v>0.83</v>
      </c>
      <c r="L95" s="118">
        <f t="shared" si="43"/>
        <v>6073.2</v>
      </c>
    </row>
    <row r="96" spans="1:12" s="40" customFormat="1" ht="13.5" customHeight="1">
      <c r="A96" s="99"/>
      <c r="B96" s="100" t="s">
        <v>178</v>
      </c>
      <c r="C96" s="129">
        <v>42.8</v>
      </c>
      <c r="D96" s="184">
        <v>42.8</v>
      </c>
      <c r="E96" s="184">
        <v>0</v>
      </c>
      <c r="F96" s="184">
        <v>1.4</v>
      </c>
      <c r="G96" s="184">
        <v>0</v>
      </c>
      <c r="H96" s="208">
        <f t="shared" si="53"/>
        <v>0</v>
      </c>
      <c r="I96" s="208" t="str">
        <f t="shared" si="38"/>
        <v>0,0%</v>
      </c>
      <c r="J96" s="209">
        <f t="shared" si="54"/>
        <v>-42.8</v>
      </c>
      <c r="K96" s="208">
        <f t="shared" si="55"/>
        <v>0</v>
      </c>
      <c r="L96" s="118">
        <f t="shared" si="43"/>
        <v>-1.4</v>
      </c>
    </row>
    <row r="97" spans="1:12" s="40" customFormat="1" ht="13.5" customHeight="1">
      <c r="A97" s="99"/>
      <c r="B97" s="100" t="s">
        <v>108</v>
      </c>
      <c r="C97" s="129">
        <v>2302.9</v>
      </c>
      <c r="D97" s="184">
        <v>2397.6999999999998</v>
      </c>
      <c r="E97" s="184">
        <v>2308.6999999999998</v>
      </c>
      <c r="F97" s="184">
        <v>1925</v>
      </c>
      <c r="G97" s="184">
        <v>2308.6999999999998</v>
      </c>
      <c r="H97" s="208">
        <f t="shared" si="53"/>
        <v>3.0000000000000001E-3</v>
      </c>
      <c r="I97" s="208">
        <f t="shared" si="38"/>
        <v>1</v>
      </c>
      <c r="J97" s="209">
        <f t="shared" si="54"/>
        <v>-89</v>
      </c>
      <c r="K97" s="208">
        <f t="shared" si="55"/>
        <v>0.96299999999999997</v>
      </c>
      <c r="L97" s="118">
        <f t="shared" si="43"/>
        <v>383.7</v>
      </c>
    </row>
    <row r="98" spans="1:12" s="40" customFormat="1" ht="13.5" customHeight="1">
      <c r="A98" s="99"/>
      <c r="B98" s="100" t="s">
        <v>176</v>
      </c>
      <c r="C98" s="129">
        <v>1340</v>
      </c>
      <c r="D98" s="184">
        <v>1071.3</v>
      </c>
      <c r="E98" s="184">
        <v>521.9</v>
      </c>
      <c r="F98" s="184">
        <v>918</v>
      </c>
      <c r="G98" s="184">
        <v>521.9</v>
      </c>
      <c r="H98" s="208">
        <f t="shared" si="53"/>
        <v>1E-3</v>
      </c>
      <c r="I98" s="208">
        <f t="shared" si="38"/>
        <v>1</v>
      </c>
      <c r="J98" s="209">
        <f t="shared" si="54"/>
        <v>-549.4</v>
      </c>
      <c r="K98" s="208">
        <f t="shared" si="55"/>
        <v>0.48699999999999999</v>
      </c>
      <c r="L98" s="118">
        <f t="shared" si="43"/>
        <v>-396.1</v>
      </c>
    </row>
    <row r="99" spans="1:12" s="40" customFormat="1" ht="13.5" customHeight="1">
      <c r="A99" s="99"/>
      <c r="B99" s="100" t="s">
        <v>177</v>
      </c>
      <c r="C99" s="129">
        <v>97718</v>
      </c>
      <c r="D99" s="184">
        <v>133666.70000000001</v>
      </c>
      <c r="E99" s="184">
        <v>67626</v>
      </c>
      <c r="F99" s="184">
        <v>61888</v>
      </c>
      <c r="G99" s="184">
        <v>67626</v>
      </c>
      <c r="H99" s="208">
        <f t="shared" si="53"/>
        <v>0.10199999999999999</v>
      </c>
      <c r="I99" s="208">
        <f t="shared" si="38"/>
        <v>1</v>
      </c>
      <c r="J99" s="209">
        <f t="shared" si="54"/>
        <v>-66040.7</v>
      </c>
      <c r="K99" s="208">
        <f t="shared" si="55"/>
        <v>0.50600000000000001</v>
      </c>
      <c r="L99" s="118">
        <f t="shared" si="43"/>
        <v>5738</v>
      </c>
    </row>
    <row r="100" spans="1:12" s="1" customFormat="1" ht="49.5" customHeight="1">
      <c r="A100" s="145" t="s">
        <v>270</v>
      </c>
      <c r="B100" s="8" t="s">
        <v>98</v>
      </c>
      <c r="C100" s="101">
        <v>25829.9</v>
      </c>
      <c r="D100" s="6">
        <v>301114.2</v>
      </c>
      <c r="E100" s="6">
        <v>225574.6</v>
      </c>
      <c r="F100" s="6">
        <v>91408.8</v>
      </c>
      <c r="G100" s="6">
        <v>225574.6</v>
      </c>
      <c r="H100" s="208">
        <f t="shared" si="53"/>
        <v>0.34</v>
      </c>
      <c r="I100" s="208">
        <f t="shared" si="38"/>
        <v>1</v>
      </c>
      <c r="J100" s="209">
        <f t="shared" si="54"/>
        <v>-75539.600000000006</v>
      </c>
      <c r="K100" s="208">
        <f t="shared" si="55"/>
        <v>0.749</v>
      </c>
      <c r="L100" s="118">
        <f>G100-F100</f>
        <v>134165.79999999999</v>
      </c>
    </row>
    <row r="101" spans="1:12" s="1" customFormat="1" ht="99" customHeight="1">
      <c r="A101" s="145" t="s">
        <v>257</v>
      </c>
      <c r="B101" s="265" t="s">
        <v>258</v>
      </c>
      <c r="C101" s="101">
        <v>0</v>
      </c>
      <c r="D101" s="6">
        <v>0</v>
      </c>
      <c r="E101" s="6">
        <v>0</v>
      </c>
      <c r="F101" s="6">
        <v>45757.9</v>
      </c>
      <c r="G101" s="6">
        <v>0</v>
      </c>
      <c r="H101" s="208">
        <f t="shared" si="53"/>
        <v>0</v>
      </c>
      <c r="I101" s="208" t="str">
        <f t="shared" si="38"/>
        <v>0,0%</v>
      </c>
      <c r="J101" s="209">
        <f t="shared" si="54"/>
        <v>0</v>
      </c>
      <c r="K101" s="208">
        <v>0</v>
      </c>
      <c r="L101" s="118">
        <f>G101-F101</f>
        <v>-45757.9</v>
      </c>
    </row>
    <row r="102" spans="1:12" s="1" customFormat="1" ht="107.25" customHeight="1">
      <c r="A102" s="145" t="s">
        <v>259</v>
      </c>
      <c r="B102" s="8" t="s">
        <v>260</v>
      </c>
      <c r="C102" s="101">
        <v>0</v>
      </c>
      <c r="D102" s="6">
        <v>0</v>
      </c>
      <c r="E102" s="6">
        <v>0</v>
      </c>
      <c r="F102" s="6">
        <v>43407.9</v>
      </c>
      <c r="G102" s="6">
        <v>0</v>
      </c>
      <c r="H102" s="208">
        <f t="shared" si="53"/>
        <v>0</v>
      </c>
      <c r="I102" s="208" t="str">
        <f t="shared" si="38"/>
        <v>0,0%</v>
      </c>
      <c r="J102" s="209">
        <f t="shared" si="54"/>
        <v>0</v>
      </c>
      <c r="K102" s="208">
        <v>0</v>
      </c>
      <c r="L102" s="118">
        <f>G102-F102</f>
        <v>-43407.9</v>
      </c>
    </row>
    <row r="103" spans="1:12" s="1" customFormat="1">
      <c r="A103" s="3" t="s">
        <v>152</v>
      </c>
      <c r="B103" s="8" t="s">
        <v>139</v>
      </c>
      <c r="C103" s="101">
        <f>C105+C108+C107</f>
        <v>6500.2</v>
      </c>
      <c r="D103" s="6">
        <f>D105+D108+D107</f>
        <v>8392.6</v>
      </c>
      <c r="E103" s="6">
        <f>E105+E107+E108</f>
        <v>1956.2</v>
      </c>
      <c r="F103" s="6">
        <f>F105+F108</f>
        <v>2252.5</v>
      </c>
      <c r="G103" s="6">
        <f>G105+G107+G108</f>
        <v>1956.2</v>
      </c>
      <c r="H103" s="208">
        <f>G103/$G$211</f>
        <v>3.0000000000000001E-3</v>
      </c>
      <c r="I103" s="208">
        <f t="shared" si="38"/>
        <v>1</v>
      </c>
      <c r="J103" s="209">
        <f>G103-D103</f>
        <v>-6436.4</v>
      </c>
      <c r="K103" s="208">
        <f>G103/D103</f>
        <v>0.23300000000000001</v>
      </c>
      <c r="L103" s="118">
        <f>G103-F103</f>
        <v>-296.3</v>
      </c>
    </row>
    <row r="104" spans="1:12" s="1" customFormat="1">
      <c r="A104" s="3"/>
      <c r="B104" s="7" t="s">
        <v>27</v>
      </c>
      <c r="C104" s="101"/>
      <c r="D104" s="6"/>
      <c r="E104" s="6"/>
      <c r="F104" s="6"/>
      <c r="G104" s="6"/>
      <c r="H104" s="208"/>
      <c r="I104" s="208"/>
      <c r="J104" s="209"/>
      <c r="K104" s="208"/>
      <c r="L104" s="118"/>
    </row>
    <row r="105" spans="1:12" s="40" customFormat="1" ht="40.5">
      <c r="A105" s="15" t="s">
        <v>232</v>
      </c>
      <c r="B105" s="34" t="s">
        <v>154</v>
      </c>
      <c r="C105" s="129">
        <v>2402.1999999999998</v>
      </c>
      <c r="D105" s="184">
        <v>2402.1999999999998</v>
      </c>
      <c r="E105" s="184">
        <v>1533.8</v>
      </c>
      <c r="F105" s="184">
        <v>1390.4</v>
      </c>
      <c r="G105" s="184">
        <v>1533.8</v>
      </c>
      <c r="H105" s="237">
        <f t="shared" ref="H105:H108" si="56">G105/$G$211</f>
        <v>2E-3</v>
      </c>
      <c r="I105" s="208">
        <f t="shared" si="38"/>
        <v>1</v>
      </c>
      <c r="J105" s="236">
        <f>G105-D105</f>
        <v>-868.4</v>
      </c>
      <c r="K105" s="237">
        <f>G105/D105</f>
        <v>0.63800000000000001</v>
      </c>
      <c r="L105" s="199">
        <f>G105-F105</f>
        <v>143.4</v>
      </c>
    </row>
    <row r="106" spans="1:12" s="40" customFormat="1" ht="54" hidden="1" customHeight="1">
      <c r="A106" s="15"/>
      <c r="B106" s="34" t="s">
        <v>154</v>
      </c>
      <c r="C106" s="129">
        <v>0</v>
      </c>
      <c r="D106" s="184">
        <v>0</v>
      </c>
      <c r="E106" s="184"/>
      <c r="F106" s="184">
        <v>0</v>
      </c>
      <c r="G106" s="184">
        <v>0</v>
      </c>
      <c r="H106" s="237">
        <f t="shared" si="56"/>
        <v>0</v>
      </c>
      <c r="I106" s="208" t="str">
        <f t="shared" si="38"/>
        <v>0,0%</v>
      </c>
      <c r="J106" s="236">
        <f>G106-D106</f>
        <v>0</v>
      </c>
      <c r="K106" s="237" t="e">
        <f>G106/D106</f>
        <v>#DIV/0!</v>
      </c>
      <c r="L106" s="199">
        <f>G106-F106</f>
        <v>0</v>
      </c>
    </row>
    <row r="107" spans="1:12" s="40" customFormat="1" ht="54" customHeight="1">
      <c r="A107" s="15" t="s">
        <v>233</v>
      </c>
      <c r="B107" s="34" t="s">
        <v>153</v>
      </c>
      <c r="C107" s="129">
        <v>98</v>
      </c>
      <c r="D107" s="184">
        <v>98</v>
      </c>
      <c r="E107" s="184">
        <v>9.8000000000000007</v>
      </c>
      <c r="F107" s="184">
        <v>0</v>
      </c>
      <c r="G107" s="184">
        <v>9.8000000000000007</v>
      </c>
      <c r="H107" s="237">
        <f t="shared" si="56"/>
        <v>0</v>
      </c>
      <c r="I107" s="208">
        <f t="shared" si="38"/>
        <v>1</v>
      </c>
      <c r="J107" s="236">
        <f>G107-D107</f>
        <v>-88.2</v>
      </c>
      <c r="K107" s="237">
        <f>G107/D107</f>
        <v>0.1</v>
      </c>
      <c r="L107" s="199">
        <f>G107-F107</f>
        <v>9.8000000000000007</v>
      </c>
    </row>
    <row r="108" spans="1:12" s="40" customFormat="1" ht="23.25" customHeight="1">
      <c r="A108" s="15" t="s">
        <v>234</v>
      </c>
      <c r="B108" s="34" t="s">
        <v>212</v>
      </c>
      <c r="C108" s="129">
        <v>4000</v>
      </c>
      <c r="D108" s="184">
        <v>5892.4</v>
      </c>
      <c r="E108" s="184">
        <v>412.6</v>
      </c>
      <c r="F108" s="184">
        <v>862.1</v>
      </c>
      <c r="G108" s="184">
        <v>412.6</v>
      </c>
      <c r="H108" s="237">
        <f t="shared" si="56"/>
        <v>1E-3</v>
      </c>
      <c r="I108" s="208">
        <f t="shared" si="38"/>
        <v>1</v>
      </c>
      <c r="J108" s="236">
        <f>G108-D108</f>
        <v>-5479.8</v>
      </c>
      <c r="K108" s="237">
        <f>G108/D108</f>
        <v>7.0000000000000007E-2</v>
      </c>
      <c r="L108" s="199">
        <f>G108-F108</f>
        <v>-449.5</v>
      </c>
    </row>
    <row r="109" spans="1:12" s="1" customFormat="1">
      <c r="A109" s="116"/>
      <c r="B109" s="136" t="s">
        <v>134</v>
      </c>
      <c r="C109" s="108"/>
      <c r="D109" s="6"/>
      <c r="E109" s="6"/>
      <c r="F109" s="6"/>
      <c r="G109" s="6"/>
      <c r="H109" s="208"/>
      <c r="I109" s="208"/>
      <c r="J109" s="209"/>
      <c r="K109" s="208"/>
      <c r="L109" s="118"/>
    </row>
    <row r="110" spans="1:12" s="1" customFormat="1">
      <c r="A110" s="116"/>
      <c r="B110" s="115" t="s">
        <v>155</v>
      </c>
      <c r="C110" s="108">
        <v>58068.6</v>
      </c>
      <c r="D110" s="6">
        <v>307185.09999999998</v>
      </c>
      <c r="E110" s="6">
        <v>228461.4</v>
      </c>
      <c r="F110" s="6">
        <v>93458.8</v>
      </c>
      <c r="G110" s="6">
        <v>228461.4</v>
      </c>
      <c r="H110" s="208">
        <f t="shared" ref="H110:H112" si="57">G110/$G$211</f>
        <v>0.34399999999999997</v>
      </c>
      <c r="I110" s="208">
        <f t="shared" si="38"/>
        <v>1</v>
      </c>
      <c r="J110" s="209">
        <f>G110-D110</f>
        <v>-78723.7</v>
      </c>
      <c r="K110" s="208">
        <f>G110/D110</f>
        <v>0.74399999999999999</v>
      </c>
      <c r="L110" s="118">
        <f t="shared" si="43"/>
        <v>135002.6</v>
      </c>
    </row>
    <row r="111" spans="1:12" s="24" customFormat="1">
      <c r="A111" s="76" t="s">
        <v>22</v>
      </c>
      <c r="B111" s="82" t="s">
        <v>8</v>
      </c>
      <c r="C111" s="80">
        <f>C112+C134+C152+C130</f>
        <v>140063.5</v>
      </c>
      <c r="D111" s="80">
        <f>D112+D134+D152+D130</f>
        <v>214393.2</v>
      </c>
      <c r="E111" s="80">
        <f>E112+E134+E152+E130</f>
        <v>100232.4</v>
      </c>
      <c r="F111" s="80">
        <f>F112+F134+F152+F130+F133</f>
        <v>64385.2</v>
      </c>
      <c r="G111" s="80">
        <f>G112+G134+G152</f>
        <v>100232.4</v>
      </c>
      <c r="H111" s="78">
        <f t="shared" si="57"/>
        <v>0.151</v>
      </c>
      <c r="I111" s="89">
        <f t="shared" si="38"/>
        <v>1</v>
      </c>
      <c r="J111" s="79">
        <f>G111-D111</f>
        <v>-114160.8</v>
      </c>
      <c r="K111" s="78">
        <f>G111/D111</f>
        <v>0.46800000000000003</v>
      </c>
      <c r="L111" s="80">
        <f t="shared" si="43"/>
        <v>35847.199999999997</v>
      </c>
    </row>
    <row r="112" spans="1:12">
      <c r="A112" s="15" t="s">
        <v>57</v>
      </c>
      <c r="B112" s="33" t="s">
        <v>72</v>
      </c>
      <c r="C112" s="129">
        <f>C114+C117+C118+C119+C128+C127</f>
        <v>28082.5</v>
      </c>
      <c r="D112" s="184">
        <f>D114+D117+D118+D119+D128+D127+D129+D115+D116</f>
        <v>85757.2</v>
      </c>
      <c r="E112" s="184">
        <f>E114+E117+E118+E119+E128+E127+E129+E115+E116</f>
        <v>20346.599999999999</v>
      </c>
      <c r="F112" s="184">
        <f>F114+F117+F118+F119+F128+F127+F115+F129</f>
        <v>5632.7</v>
      </c>
      <c r="G112" s="184">
        <f>G114+G117+G118+G119+G127+G128+G129+G115+G116</f>
        <v>20346.599999999999</v>
      </c>
      <c r="H112" s="208">
        <f t="shared" si="57"/>
        <v>3.1E-2</v>
      </c>
      <c r="I112" s="208">
        <f t="shared" si="38"/>
        <v>1</v>
      </c>
      <c r="J112" s="209">
        <f>G112-D112</f>
        <v>-65410.6</v>
      </c>
      <c r="K112" s="208">
        <f>G112/D112</f>
        <v>0.23699999999999999</v>
      </c>
      <c r="L112" s="118">
        <f t="shared" si="43"/>
        <v>14713.9</v>
      </c>
    </row>
    <row r="113" spans="1:12">
      <c r="A113" s="15"/>
      <c r="B113" s="33" t="s">
        <v>198</v>
      </c>
      <c r="C113" s="131"/>
      <c r="D113" s="185"/>
      <c r="E113" s="185"/>
      <c r="F113" s="185"/>
      <c r="G113" s="185"/>
      <c r="H113" s="208"/>
      <c r="I113" s="208"/>
      <c r="J113" s="209"/>
      <c r="K113" s="208"/>
      <c r="L113" s="118"/>
    </row>
    <row r="114" spans="1:12" ht="40.5">
      <c r="A114" s="15" t="s">
        <v>242</v>
      </c>
      <c r="B114" s="34" t="s">
        <v>74</v>
      </c>
      <c r="C114" s="129">
        <v>613.6</v>
      </c>
      <c r="D114" s="184">
        <v>2074.6999999999998</v>
      </c>
      <c r="E114" s="184">
        <v>33.1</v>
      </c>
      <c r="F114" s="184">
        <v>263.5</v>
      </c>
      <c r="G114" s="184">
        <v>33.1</v>
      </c>
      <c r="H114" s="208">
        <f t="shared" ref="H114:H119" si="58">G114/$G$211</f>
        <v>0</v>
      </c>
      <c r="I114" s="208">
        <f t="shared" si="38"/>
        <v>1</v>
      </c>
      <c r="J114" s="209">
        <f t="shared" ref="J114:J119" si="59">G114-D114</f>
        <v>-2041.6</v>
      </c>
      <c r="K114" s="208">
        <f>G114/D114</f>
        <v>1.6E-2</v>
      </c>
      <c r="L114" s="118">
        <f t="shared" si="43"/>
        <v>-230.4</v>
      </c>
    </row>
    <row r="115" spans="1:12" ht="27">
      <c r="A115" s="15" t="s">
        <v>243</v>
      </c>
      <c r="B115" s="34" t="s">
        <v>217</v>
      </c>
      <c r="C115" s="129">
        <v>0</v>
      </c>
      <c r="D115" s="184">
        <v>122.2</v>
      </c>
      <c r="E115" s="184">
        <v>120.6</v>
      </c>
      <c r="F115" s="184">
        <v>0</v>
      </c>
      <c r="G115" s="184">
        <v>120.6</v>
      </c>
      <c r="H115" s="208">
        <f t="shared" si="58"/>
        <v>0</v>
      </c>
      <c r="I115" s="208">
        <f t="shared" si="38"/>
        <v>1</v>
      </c>
      <c r="J115" s="209">
        <f t="shared" si="59"/>
        <v>-1.6</v>
      </c>
      <c r="K115" s="208">
        <v>0</v>
      </c>
      <c r="L115" s="118">
        <f t="shared" si="43"/>
        <v>120.6</v>
      </c>
    </row>
    <row r="116" spans="1:12" ht="40.5">
      <c r="A116" s="15" t="s">
        <v>249</v>
      </c>
      <c r="B116" s="34" t="s">
        <v>250</v>
      </c>
      <c r="C116" s="129">
        <v>0</v>
      </c>
      <c r="D116" s="184">
        <v>6446.1</v>
      </c>
      <c r="E116" s="184">
        <v>5397.5</v>
      </c>
      <c r="F116" s="184">
        <v>0</v>
      </c>
      <c r="G116" s="184">
        <v>5397.5</v>
      </c>
      <c r="H116" s="208">
        <f t="shared" si="58"/>
        <v>8.0000000000000002E-3</v>
      </c>
      <c r="I116" s="208">
        <f t="shared" si="38"/>
        <v>1</v>
      </c>
      <c r="J116" s="209">
        <f t="shared" si="59"/>
        <v>-1048.5999999999999</v>
      </c>
      <c r="K116" s="208">
        <v>0</v>
      </c>
      <c r="L116" s="118">
        <f t="shared" si="43"/>
        <v>5397.5</v>
      </c>
    </row>
    <row r="117" spans="1:12" ht="27">
      <c r="A117" s="254" t="s">
        <v>272</v>
      </c>
      <c r="B117" s="34" t="s">
        <v>156</v>
      </c>
      <c r="C117" s="129">
        <v>2900</v>
      </c>
      <c r="D117" s="184">
        <v>45859.5</v>
      </c>
      <c r="E117" s="184">
        <f>2423.4+0.1</f>
        <v>2423.5</v>
      </c>
      <c r="F117" s="184">
        <v>58.6</v>
      </c>
      <c r="G117" s="184">
        <v>2423.5</v>
      </c>
      <c r="H117" s="208">
        <f t="shared" si="58"/>
        <v>4.0000000000000001E-3</v>
      </c>
      <c r="I117" s="208">
        <f t="shared" si="38"/>
        <v>1</v>
      </c>
      <c r="J117" s="209">
        <f t="shared" si="59"/>
        <v>-43436</v>
      </c>
      <c r="K117" s="208">
        <f>G117/D117</f>
        <v>5.2999999999999999E-2</v>
      </c>
      <c r="L117" s="118">
        <f t="shared" ref="L117" si="60">G117-F117</f>
        <v>2364.9</v>
      </c>
    </row>
    <row r="118" spans="1:12">
      <c r="A118" s="15" t="s">
        <v>203</v>
      </c>
      <c r="B118" s="34" t="s">
        <v>184</v>
      </c>
      <c r="C118" s="129">
        <v>17700.5</v>
      </c>
      <c r="D118" s="184">
        <v>18219.5</v>
      </c>
      <c r="E118" s="184">
        <v>7564.2</v>
      </c>
      <c r="F118" s="184">
        <v>4117.6000000000004</v>
      </c>
      <c r="G118" s="184">
        <v>7564.2</v>
      </c>
      <c r="H118" s="208">
        <f t="shared" si="58"/>
        <v>1.0999999999999999E-2</v>
      </c>
      <c r="I118" s="208">
        <f t="shared" si="38"/>
        <v>1</v>
      </c>
      <c r="J118" s="209">
        <f t="shared" si="59"/>
        <v>-10655.3</v>
      </c>
      <c r="K118" s="208">
        <f>G118/D118</f>
        <v>0.41499999999999998</v>
      </c>
      <c r="L118" s="118">
        <f t="shared" ref="L118" si="61">G118-F118</f>
        <v>3446.6</v>
      </c>
    </row>
    <row r="119" spans="1:12">
      <c r="A119" s="15" t="s">
        <v>235</v>
      </c>
      <c r="B119" s="34" t="s">
        <v>202</v>
      </c>
      <c r="C119" s="114">
        <f>C121</f>
        <v>3173.5</v>
      </c>
      <c r="D119" s="184">
        <f>D121</f>
        <v>3173.5</v>
      </c>
      <c r="E119" s="184">
        <f>E121</f>
        <v>930</v>
      </c>
      <c r="F119" s="184">
        <f>F121</f>
        <v>437.4</v>
      </c>
      <c r="G119" s="184">
        <f>G121</f>
        <v>930</v>
      </c>
      <c r="H119" s="208">
        <f t="shared" si="58"/>
        <v>1E-3</v>
      </c>
      <c r="I119" s="208">
        <f t="shared" si="38"/>
        <v>1</v>
      </c>
      <c r="J119" s="209">
        <f t="shared" si="59"/>
        <v>-2243.5</v>
      </c>
      <c r="K119" s="208">
        <f>G119/D119</f>
        <v>0.29299999999999998</v>
      </c>
      <c r="L119" s="118">
        <f t="shared" ref="L119:L126" si="62">G119-F119</f>
        <v>492.6</v>
      </c>
    </row>
    <row r="120" spans="1:12">
      <c r="A120" s="15"/>
      <c r="B120" s="160" t="s">
        <v>198</v>
      </c>
      <c r="C120" s="114"/>
      <c r="D120" s="184"/>
      <c r="E120" s="184"/>
      <c r="F120" s="184"/>
      <c r="G120" s="184"/>
      <c r="H120" s="208"/>
      <c r="I120" s="208"/>
      <c r="J120" s="209"/>
      <c r="K120" s="208"/>
      <c r="L120" s="118"/>
    </row>
    <row r="121" spans="1:12" ht="40.5">
      <c r="A121" s="15"/>
      <c r="B121" s="34" t="s">
        <v>206</v>
      </c>
      <c r="C121" s="129">
        <f>C122+C123</f>
        <v>3173.5</v>
      </c>
      <c r="D121" s="184">
        <v>3173.5</v>
      </c>
      <c r="E121" s="184">
        <v>930</v>
      </c>
      <c r="F121" s="184">
        <f>F122+F123</f>
        <v>437.4</v>
      </c>
      <c r="G121" s="184">
        <v>930</v>
      </c>
      <c r="H121" s="208">
        <f t="shared" ref="H121:H123" si="63">G121/$G$211</f>
        <v>1E-3</v>
      </c>
      <c r="I121" s="208">
        <f t="shared" si="38"/>
        <v>1</v>
      </c>
      <c r="J121" s="209">
        <f>G121-D121</f>
        <v>-2243.5</v>
      </c>
      <c r="K121" s="208">
        <f>IF(G121=0,"0,0%", G121/D121)</f>
        <v>0.29299999999999998</v>
      </c>
      <c r="L121" s="118">
        <f t="shared" si="62"/>
        <v>492.6</v>
      </c>
    </row>
    <row r="122" spans="1:12" ht="40.5">
      <c r="A122" s="15" t="s">
        <v>201</v>
      </c>
      <c r="B122" s="156" t="s">
        <v>103</v>
      </c>
      <c r="C122" s="129">
        <v>3057</v>
      </c>
      <c r="D122" s="184">
        <v>2963</v>
      </c>
      <c r="E122" s="184">
        <v>720.5</v>
      </c>
      <c r="F122" s="184">
        <v>437.4</v>
      </c>
      <c r="G122" s="184">
        <v>720.5</v>
      </c>
      <c r="H122" s="208">
        <f t="shared" si="63"/>
        <v>1E-3</v>
      </c>
      <c r="I122" s="208">
        <f t="shared" si="38"/>
        <v>1</v>
      </c>
      <c r="J122" s="209">
        <f>G122-D122</f>
        <v>-2242.5</v>
      </c>
      <c r="K122" s="208">
        <f>G122/D122</f>
        <v>0.24299999999999999</v>
      </c>
      <c r="L122" s="118">
        <f t="shared" si="62"/>
        <v>283.10000000000002</v>
      </c>
    </row>
    <row r="123" spans="1:12">
      <c r="A123" s="15" t="s">
        <v>236</v>
      </c>
      <c r="B123" s="156" t="s">
        <v>104</v>
      </c>
      <c r="C123" s="129">
        <v>116.5</v>
      </c>
      <c r="D123" s="184">
        <v>210.5</v>
      </c>
      <c r="E123" s="184">
        <v>209.5</v>
      </c>
      <c r="F123" s="184">
        <v>0</v>
      </c>
      <c r="G123" s="184">
        <v>209.5</v>
      </c>
      <c r="H123" s="208">
        <f t="shared" si="63"/>
        <v>0</v>
      </c>
      <c r="I123" s="208">
        <f t="shared" ref="I123:I190" si="64">IF(E123=0,"0,0%",G123/E123)</f>
        <v>1</v>
      </c>
      <c r="J123" s="209">
        <f>G123-D123</f>
        <v>-1</v>
      </c>
      <c r="K123" s="209">
        <f>H123-E123</f>
        <v>-209.5</v>
      </c>
      <c r="L123" s="118">
        <f t="shared" si="62"/>
        <v>209.5</v>
      </c>
    </row>
    <row r="124" spans="1:12">
      <c r="A124" s="99"/>
      <c r="B124" s="162" t="s">
        <v>211</v>
      </c>
      <c r="C124" s="129"/>
      <c r="D124" s="184"/>
      <c r="E124" s="184"/>
      <c r="F124" s="184"/>
      <c r="G124" s="184"/>
      <c r="H124" s="208"/>
      <c r="I124" s="208"/>
      <c r="J124" s="209"/>
      <c r="K124" s="208"/>
      <c r="L124" s="118"/>
    </row>
    <row r="125" spans="1:12">
      <c r="A125" s="99"/>
      <c r="B125" s="100" t="s">
        <v>108</v>
      </c>
      <c r="C125" s="129">
        <v>3173.5</v>
      </c>
      <c r="D125" s="184">
        <v>3148.7</v>
      </c>
      <c r="E125" s="184">
        <v>905.2</v>
      </c>
      <c r="F125" s="184">
        <v>437.4</v>
      </c>
      <c r="G125" s="184">
        <v>905.2</v>
      </c>
      <c r="H125" s="208">
        <f>G125/$G$211</f>
        <v>1E-3</v>
      </c>
      <c r="I125" s="208">
        <f t="shared" si="64"/>
        <v>1</v>
      </c>
      <c r="J125" s="209">
        <f t="shared" ref="J125:J133" si="65">G125-D125</f>
        <v>-2243.5</v>
      </c>
      <c r="K125" s="208">
        <f t="shared" ref="K125:K132" si="66">G125/D125</f>
        <v>0.28699999999999998</v>
      </c>
      <c r="L125" s="118">
        <f t="shared" si="62"/>
        <v>467.8</v>
      </c>
    </row>
    <row r="126" spans="1:12" s="40" customFormat="1" ht="13.5" customHeight="1">
      <c r="A126" s="99"/>
      <c r="B126" s="100" t="s">
        <v>177</v>
      </c>
      <c r="C126" s="129">
        <v>0</v>
      </c>
      <c r="D126" s="184">
        <v>24.8</v>
      </c>
      <c r="E126" s="184">
        <v>24.8</v>
      </c>
      <c r="F126" s="184">
        <v>0</v>
      </c>
      <c r="G126" s="184">
        <v>24.8</v>
      </c>
      <c r="H126" s="208">
        <f t="shared" ref="H126" si="67">G126/$G$211</f>
        <v>0</v>
      </c>
      <c r="I126" s="208">
        <f t="shared" si="64"/>
        <v>1</v>
      </c>
      <c r="J126" s="209">
        <f t="shared" si="65"/>
        <v>0</v>
      </c>
      <c r="K126" s="208">
        <v>1</v>
      </c>
      <c r="L126" s="118">
        <f t="shared" si="62"/>
        <v>24.8</v>
      </c>
    </row>
    <row r="127" spans="1:12" ht="34.5" customHeight="1">
      <c r="A127" s="254" t="s">
        <v>248</v>
      </c>
      <c r="B127" s="34" t="s">
        <v>247</v>
      </c>
      <c r="C127" s="129">
        <v>1000</v>
      </c>
      <c r="D127" s="184">
        <f>3268.3+3708.1</f>
        <v>6976.4</v>
      </c>
      <c r="E127" s="184">
        <v>3708.1</v>
      </c>
      <c r="F127" s="184">
        <v>0</v>
      </c>
      <c r="G127" s="184">
        <v>3708.1</v>
      </c>
      <c r="H127" s="208">
        <f t="shared" ref="H127:H130" si="68">G127/$G$211</f>
        <v>6.0000000000000001E-3</v>
      </c>
      <c r="I127" s="208">
        <f t="shared" si="64"/>
        <v>1</v>
      </c>
      <c r="J127" s="209">
        <f t="shared" si="65"/>
        <v>-3268.3</v>
      </c>
      <c r="K127" s="208">
        <f t="shared" si="66"/>
        <v>0.53200000000000003</v>
      </c>
      <c r="L127" s="118">
        <f t="shared" ref="L127" si="69">G127-F127</f>
        <v>3708.1</v>
      </c>
    </row>
    <row r="128" spans="1:12" ht="27">
      <c r="A128" s="15" t="s">
        <v>199</v>
      </c>
      <c r="B128" s="34" t="s">
        <v>200</v>
      </c>
      <c r="C128" s="129">
        <v>2694.9</v>
      </c>
      <c r="D128" s="184">
        <v>2715.7</v>
      </c>
      <c r="E128" s="184">
        <v>0</v>
      </c>
      <c r="F128" s="184">
        <v>750</v>
      </c>
      <c r="G128" s="184">
        <v>0</v>
      </c>
      <c r="H128" s="208">
        <f t="shared" si="68"/>
        <v>0</v>
      </c>
      <c r="I128" s="208" t="str">
        <f t="shared" si="64"/>
        <v>0,0%</v>
      </c>
      <c r="J128" s="209">
        <f t="shared" si="65"/>
        <v>-2715.7</v>
      </c>
      <c r="K128" s="208">
        <f t="shared" si="66"/>
        <v>0</v>
      </c>
      <c r="L128" s="118">
        <f t="shared" ref="L128:L130" si="70">G128-F128</f>
        <v>-750</v>
      </c>
    </row>
    <row r="129" spans="1:12">
      <c r="A129" s="15" t="s">
        <v>271</v>
      </c>
      <c r="B129" s="34" t="s">
        <v>216</v>
      </c>
      <c r="C129" s="129">
        <v>0</v>
      </c>
      <c r="D129" s="184">
        <v>169.6</v>
      </c>
      <c r="E129" s="184">
        <v>169.6</v>
      </c>
      <c r="F129" s="184">
        <v>5.6</v>
      </c>
      <c r="G129" s="184">
        <v>169.6</v>
      </c>
      <c r="H129" s="208">
        <f t="shared" si="68"/>
        <v>0</v>
      </c>
      <c r="I129" s="208">
        <f>IF(E129=0,"0,0%",G129/E129)</f>
        <v>1</v>
      </c>
      <c r="J129" s="209">
        <f t="shared" si="65"/>
        <v>0</v>
      </c>
      <c r="K129" s="208">
        <f t="shared" si="66"/>
        <v>1</v>
      </c>
      <c r="L129" s="118">
        <f t="shared" si="70"/>
        <v>164</v>
      </c>
    </row>
    <row r="130" spans="1:12" s="258" customFormat="1" hidden="1">
      <c r="A130" s="256" t="s">
        <v>157</v>
      </c>
      <c r="B130" s="259" t="s">
        <v>158</v>
      </c>
      <c r="C130" s="171">
        <v>0</v>
      </c>
      <c r="D130" s="171">
        <v>0</v>
      </c>
      <c r="E130" s="171"/>
      <c r="F130" s="171">
        <v>0</v>
      </c>
      <c r="G130" s="171">
        <v>9.1999999999999993</v>
      </c>
      <c r="H130" s="176">
        <f t="shared" si="68"/>
        <v>0</v>
      </c>
      <c r="I130" s="208" t="str">
        <f t="shared" si="64"/>
        <v>0,0%</v>
      </c>
      <c r="J130" s="209">
        <f t="shared" si="65"/>
        <v>9.1999999999999993</v>
      </c>
      <c r="K130" s="208" t="e">
        <f t="shared" si="66"/>
        <v>#DIV/0!</v>
      </c>
      <c r="L130" s="172">
        <f t="shared" si="70"/>
        <v>9.1999999999999993</v>
      </c>
    </row>
    <row r="131" spans="1:12" ht="13.5" hidden="1" customHeight="1">
      <c r="A131" s="15"/>
      <c r="B131" s="9" t="s">
        <v>27</v>
      </c>
      <c r="C131" s="132"/>
      <c r="D131" s="183"/>
      <c r="E131" s="183"/>
      <c r="F131" s="172"/>
      <c r="G131" s="6"/>
      <c r="H131" s="208"/>
      <c r="I131" s="208" t="str">
        <f t="shared" si="64"/>
        <v>0,0%</v>
      </c>
      <c r="J131" s="209">
        <f t="shared" si="65"/>
        <v>0</v>
      </c>
      <c r="K131" s="208" t="e">
        <f t="shared" si="66"/>
        <v>#DIV/0!</v>
      </c>
      <c r="L131" s="118"/>
    </row>
    <row r="132" spans="1:12" ht="13.5" hidden="1" customHeight="1">
      <c r="A132" s="15"/>
      <c r="B132" s="8" t="s">
        <v>100</v>
      </c>
      <c r="C132" s="102"/>
      <c r="D132" s="183"/>
      <c r="E132" s="183"/>
      <c r="F132" s="172"/>
      <c r="G132" s="6"/>
      <c r="H132" s="208">
        <f>G132/$G$211</f>
        <v>0</v>
      </c>
      <c r="I132" s="208" t="str">
        <f t="shared" si="64"/>
        <v>0,0%</v>
      </c>
      <c r="J132" s="209">
        <f t="shared" si="65"/>
        <v>0</v>
      </c>
      <c r="K132" s="208" t="e">
        <f t="shared" si="66"/>
        <v>#DIV/0!</v>
      </c>
      <c r="L132" s="118">
        <f t="shared" ref="L132" si="71">G132-F132</f>
        <v>0</v>
      </c>
    </row>
    <row r="133" spans="1:12" ht="13.5" customHeight="1">
      <c r="A133" s="15" t="s">
        <v>157</v>
      </c>
      <c r="B133" s="8" t="s">
        <v>158</v>
      </c>
      <c r="C133" s="102">
        <v>0</v>
      </c>
      <c r="D133" s="183">
        <v>0</v>
      </c>
      <c r="E133" s="183">
        <v>0</v>
      </c>
      <c r="F133" s="6">
        <v>9.1999999999999993</v>
      </c>
      <c r="G133" s="6">
        <v>0</v>
      </c>
      <c r="H133" s="208">
        <v>0</v>
      </c>
      <c r="I133" s="208">
        <v>0</v>
      </c>
      <c r="J133" s="209">
        <f t="shared" si="65"/>
        <v>0</v>
      </c>
      <c r="K133" s="208">
        <v>0</v>
      </c>
      <c r="L133" s="118">
        <v>0</v>
      </c>
    </row>
    <row r="134" spans="1:12">
      <c r="A134" s="15" t="s">
        <v>43</v>
      </c>
      <c r="B134" s="9" t="s">
        <v>44</v>
      </c>
      <c r="C134" s="102">
        <f>C137+C138+C139+C140+C141</f>
        <v>110942.7</v>
      </c>
      <c r="D134" s="183">
        <f>D137+D138+D139+D140+D141+D136</f>
        <v>127597.7</v>
      </c>
      <c r="E134" s="183">
        <f>E137+E138+E139+E140+E141+E136</f>
        <v>79281.899999999994</v>
      </c>
      <c r="F134" s="183">
        <f>F137+F138+F139+F142</f>
        <v>58180.4</v>
      </c>
      <c r="G134" s="183">
        <f>G137+G138+G139+G136</f>
        <v>79281.899999999994</v>
      </c>
      <c r="H134" s="208">
        <f>G134/$G$211</f>
        <v>0.11899999999999999</v>
      </c>
      <c r="I134" s="208">
        <f t="shared" si="64"/>
        <v>1</v>
      </c>
      <c r="J134" s="209">
        <f>G134-D134</f>
        <v>-48315.8</v>
      </c>
      <c r="K134" s="208">
        <f>G134/D134</f>
        <v>0.621</v>
      </c>
      <c r="L134" s="118">
        <f t="shared" si="43"/>
        <v>21101.5</v>
      </c>
    </row>
    <row r="135" spans="1:12">
      <c r="A135" s="15"/>
      <c r="B135" s="9" t="s">
        <v>27</v>
      </c>
      <c r="C135" s="132"/>
      <c r="D135" s="183"/>
      <c r="E135" s="183"/>
      <c r="F135" s="6"/>
      <c r="G135" s="6"/>
      <c r="H135" s="208"/>
      <c r="I135" s="208"/>
      <c r="J135" s="209"/>
      <c r="K135" s="208"/>
      <c r="L135" s="118"/>
    </row>
    <row r="136" spans="1:12" ht="56.25" customHeight="1">
      <c r="A136" s="15" t="s">
        <v>251</v>
      </c>
      <c r="B136" s="9" t="s">
        <v>252</v>
      </c>
      <c r="C136" s="102">
        <v>0</v>
      </c>
      <c r="D136" s="183">
        <v>25327</v>
      </c>
      <c r="E136" s="183">
        <v>21636.5</v>
      </c>
      <c r="F136" s="6">
        <v>0</v>
      </c>
      <c r="G136" s="263">
        <v>21636.5</v>
      </c>
      <c r="H136" s="208">
        <f t="shared" ref="H136" si="72">G136/$G$211</f>
        <v>3.3000000000000002E-2</v>
      </c>
      <c r="I136" s="208">
        <f t="shared" si="64"/>
        <v>1</v>
      </c>
      <c r="J136" s="209">
        <f t="shared" ref="J136" si="73">G136-D136</f>
        <v>-3690.5</v>
      </c>
      <c r="K136" s="208">
        <f t="shared" ref="K136" si="74">G136/D136</f>
        <v>0.85399999999999998</v>
      </c>
      <c r="L136" s="118">
        <f t="shared" si="43"/>
        <v>21636.5</v>
      </c>
    </row>
    <row r="137" spans="1:12">
      <c r="A137" s="15" t="s">
        <v>238</v>
      </c>
      <c r="B137" s="8" t="s">
        <v>100</v>
      </c>
      <c r="C137" s="102">
        <v>61524.5</v>
      </c>
      <c r="D137" s="183">
        <v>66542.5</v>
      </c>
      <c r="E137" s="183">
        <v>42556.6</v>
      </c>
      <c r="F137" s="6">
        <v>43276.6</v>
      </c>
      <c r="G137" s="6">
        <v>42556.6</v>
      </c>
      <c r="H137" s="208">
        <f t="shared" ref="H137:H144" si="75">G137/$G$211</f>
        <v>6.4000000000000001E-2</v>
      </c>
      <c r="I137" s="208">
        <f t="shared" si="64"/>
        <v>1</v>
      </c>
      <c r="J137" s="209">
        <f t="shared" ref="J137:J145" si="76">G137-D137</f>
        <v>-23985.9</v>
      </c>
      <c r="K137" s="208">
        <f>IF(G137=0,"0,0%",G137/D137)</f>
        <v>0.64</v>
      </c>
      <c r="L137" s="118">
        <f t="shared" si="43"/>
        <v>-720</v>
      </c>
    </row>
    <row r="138" spans="1:12">
      <c r="A138" s="15" t="s">
        <v>235</v>
      </c>
      <c r="B138" s="8" t="s">
        <v>101</v>
      </c>
      <c r="C138" s="102">
        <v>39779.599999999999</v>
      </c>
      <c r="D138" s="183">
        <v>26089.599999999999</v>
      </c>
      <c r="E138" s="183">
        <v>12156.2</v>
      </c>
      <c r="F138" s="6">
        <f>F143</f>
        <v>8703.7999999999993</v>
      </c>
      <c r="G138" s="6">
        <v>12156.2</v>
      </c>
      <c r="H138" s="208">
        <f t="shared" si="75"/>
        <v>1.7999999999999999E-2</v>
      </c>
      <c r="I138" s="208">
        <f t="shared" si="64"/>
        <v>1</v>
      </c>
      <c r="J138" s="209">
        <f t="shared" si="76"/>
        <v>-13933.4</v>
      </c>
      <c r="K138" s="208">
        <f>IF(G138=0,"0,0%",G138/D138)</f>
        <v>0.46600000000000003</v>
      </c>
      <c r="L138" s="118">
        <f t="shared" si="43"/>
        <v>3452.4</v>
      </c>
    </row>
    <row r="139" spans="1:12">
      <c r="A139" s="15" t="s">
        <v>237</v>
      </c>
      <c r="B139" s="8" t="s">
        <v>102</v>
      </c>
      <c r="C139" s="102">
        <v>9638.6</v>
      </c>
      <c r="D139" s="183">
        <v>9638.6</v>
      </c>
      <c r="E139" s="183">
        <v>2932.6</v>
      </c>
      <c r="F139" s="6">
        <v>3470.5</v>
      </c>
      <c r="G139" s="6">
        <v>2932.6</v>
      </c>
      <c r="H139" s="208">
        <f t="shared" si="75"/>
        <v>4.0000000000000001E-3</v>
      </c>
      <c r="I139" s="208">
        <f t="shared" si="64"/>
        <v>1</v>
      </c>
      <c r="J139" s="209">
        <f t="shared" si="76"/>
        <v>-6706</v>
      </c>
      <c r="K139" s="208">
        <f>IF(G139=0,"0,0%",G139/D139)</f>
        <v>0.30399999999999999</v>
      </c>
      <c r="L139" s="118">
        <f t="shared" si="43"/>
        <v>-537.9</v>
      </c>
    </row>
    <row r="140" spans="1:12" s="258" customFormat="1" hidden="1">
      <c r="A140" s="256"/>
      <c r="B140" s="257" t="s">
        <v>204</v>
      </c>
      <c r="C140" s="171">
        <v>0</v>
      </c>
      <c r="D140" s="171">
        <v>0</v>
      </c>
      <c r="E140" s="171"/>
      <c r="F140" s="172">
        <v>0</v>
      </c>
      <c r="G140" s="172">
        <v>65</v>
      </c>
      <c r="H140" s="176">
        <f t="shared" si="75"/>
        <v>0</v>
      </c>
      <c r="I140" s="208" t="str">
        <f t="shared" si="64"/>
        <v>0,0%</v>
      </c>
      <c r="J140" s="177">
        <f t="shared" si="76"/>
        <v>65</v>
      </c>
      <c r="K140" s="208" t="e">
        <f t="shared" ref="K140:K142" si="77">IF(G140=0,"0,0%",G140/D140)</f>
        <v>#DIV/0!</v>
      </c>
      <c r="L140" s="172">
        <f t="shared" si="43"/>
        <v>65</v>
      </c>
    </row>
    <row r="141" spans="1:12" s="258" customFormat="1" ht="27" hidden="1">
      <c r="A141" s="256"/>
      <c r="B141" s="257" t="s">
        <v>205</v>
      </c>
      <c r="C141" s="171">
        <v>0</v>
      </c>
      <c r="D141" s="171">
        <v>0</v>
      </c>
      <c r="E141" s="171"/>
      <c r="F141" s="172">
        <v>500</v>
      </c>
      <c r="G141" s="172">
        <v>2729.5</v>
      </c>
      <c r="H141" s="176">
        <f t="shared" si="75"/>
        <v>4.0000000000000001E-3</v>
      </c>
      <c r="I141" s="208" t="str">
        <f t="shared" si="64"/>
        <v>0,0%</v>
      </c>
      <c r="J141" s="177">
        <f t="shared" si="76"/>
        <v>2729.5</v>
      </c>
      <c r="K141" s="208" t="e">
        <f t="shared" si="77"/>
        <v>#DIV/0!</v>
      </c>
      <c r="L141" s="172">
        <f t="shared" si="43"/>
        <v>2229.5</v>
      </c>
    </row>
    <row r="142" spans="1:12" ht="27">
      <c r="A142" s="15"/>
      <c r="B142" s="8" t="s">
        <v>205</v>
      </c>
      <c r="C142" s="102">
        <v>0</v>
      </c>
      <c r="D142" s="183">
        <v>0</v>
      </c>
      <c r="E142" s="183">
        <v>0</v>
      </c>
      <c r="F142" s="6">
        <v>2729.5</v>
      </c>
      <c r="G142" s="6">
        <v>0</v>
      </c>
      <c r="H142" s="224">
        <f t="shared" si="75"/>
        <v>0</v>
      </c>
      <c r="I142" s="208" t="str">
        <f t="shared" si="64"/>
        <v>0,0%</v>
      </c>
      <c r="J142" s="195">
        <f t="shared" si="76"/>
        <v>0</v>
      </c>
      <c r="K142" s="208" t="str">
        <f t="shared" si="77"/>
        <v>0,0%</v>
      </c>
      <c r="L142" s="6">
        <f t="shared" si="43"/>
        <v>-2729.5</v>
      </c>
    </row>
    <row r="143" spans="1:12" ht="40.5">
      <c r="A143" s="15" t="s">
        <v>235</v>
      </c>
      <c r="B143" s="156" t="s">
        <v>207</v>
      </c>
      <c r="C143" s="102">
        <f>C144+C145</f>
        <v>39779.599999999999</v>
      </c>
      <c r="D143" s="183">
        <f>D144+D145</f>
        <v>26089.599999999999</v>
      </c>
      <c r="E143" s="183">
        <f>E144+E145</f>
        <v>12156.2</v>
      </c>
      <c r="F143" s="183">
        <f>F144+F145</f>
        <v>8703.7999999999993</v>
      </c>
      <c r="G143" s="183">
        <f>G144+G145</f>
        <v>12156.2</v>
      </c>
      <c r="H143" s="208">
        <f t="shared" si="75"/>
        <v>1.7999999999999999E-2</v>
      </c>
      <c r="I143" s="208">
        <f t="shared" si="64"/>
        <v>1</v>
      </c>
      <c r="J143" s="209">
        <f t="shared" si="76"/>
        <v>-13933.4</v>
      </c>
      <c r="K143" s="208">
        <f>G143/D143</f>
        <v>0.46600000000000003</v>
      </c>
      <c r="L143" s="118">
        <f t="shared" si="43"/>
        <v>3452.4</v>
      </c>
    </row>
    <row r="144" spans="1:12" ht="40.5">
      <c r="A144" s="16">
        <v>611</v>
      </c>
      <c r="B144" s="8" t="s">
        <v>103</v>
      </c>
      <c r="C144" s="102">
        <v>38161.199999999997</v>
      </c>
      <c r="D144" s="183">
        <v>24735</v>
      </c>
      <c r="E144" s="183">
        <v>11030.9</v>
      </c>
      <c r="F144" s="183">
        <v>8503.7999999999993</v>
      </c>
      <c r="G144" s="183">
        <v>11030.9</v>
      </c>
      <c r="H144" s="208">
        <f t="shared" si="75"/>
        <v>1.7000000000000001E-2</v>
      </c>
      <c r="I144" s="208">
        <f t="shared" si="64"/>
        <v>1</v>
      </c>
      <c r="J144" s="209">
        <f t="shared" si="76"/>
        <v>-13704.1</v>
      </c>
      <c r="K144" s="208">
        <f>G144/D144</f>
        <v>0.44600000000000001</v>
      </c>
      <c r="L144" s="118">
        <f t="shared" si="43"/>
        <v>2527.1</v>
      </c>
    </row>
    <row r="145" spans="1:12">
      <c r="A145" s="16">
        <v>612</v>
      </c>
      <c r="B145" s="8" t="s">
        <v>104</v>
      </c>
      <c r="C145" s="102">
        <v>1618.4</v>
      </c>
      <c r="D145" s="183">
        <v>1354.6</v>
      </c>
      <c r="E145" s="183">
        <v>1125.3</v>
      </c>
      <c r="F145" s="6">
        <v>200</v>
      </c>
      <c r="G145" s="6">
        <v>1125.3</v>
      </c>
      <c r="H145" s="208">
        <f>G145/$G$211</f>
        <v>2E-3</v>
      </c>
      <c r="I145" s="208">
        <f t="shared" si="64"/>
        <v>1</v>
      </c>
      <c r="J145" s="209">
        <f t="shared" si="76"/>
        <v>-229.3</v>
      </c>
      <c r="K145" s="208">
        <f>G145/D145</f>
        <v>0.83099999999999996</v>
      </c>
      <c r="L145" s="118">
        <f>G145-F145</f>
        <v>925.3</v>
      </c>
    </row>
    <row r="146" spans="1:12">
      <c r="A146" s="106"/>
      <c r="B146" s="107" t="s">
        <v>211</v>
      </c>
      <c r="C146" s="112"/>
      <c r="D146" s="112"/>
      <c r="E146" s="112"/>
      <c r="F146" s="108"/>
      <c r="G146" s="108"/>
      <c r="H146" s="210"/>
      <c r="I146" s="210"/>
      <c r="J146" s="211"/>
      <c r="K146" s="210"/>
      <c r="L146" s="108"/>
    </row>
    <row r="147" spans="1:12">
      <c r="A147" s="99"/>
      <c r="B147" s="100" t="s">
        <v>105</v>
      </c>
      <c r="C147" s="112">
        <v>11849.9</v>
      </c>
      <c r="D147" s="112">
        <v>10448.5</v>
      </c>
      <c r="E147" s="112">
        <v>7979.3</v>
      </c>
      <c r="F147" s="108">
        <v>7813.9</v>
      </c>
      <c r="G147" s="108">
        <v>7813.9</v>
      </c>
      <c r="H147" s="210">
        <f t="shared" ref="H147:H153" si="78">G147/$G$211</f>
        <v>1.2E-2</v>
      </c>
      <c r="I147" s="210">
        <f t="shared" si="64"/>
        <v>0.97899999999999998</v>
      </c>
      <c r="J147" s="211">
        <f t="shared" ref="J147:J155" si="79">G147-D147</f>
        <v>-2634.6</v>
      </c>
      <c r="K147" s="210">
        <f t="shared" ref="K147:K155" si="80">G147/D147</f>
        <v>0.748</v>
      </c>
      <c r="L147" s="108">
        <f t="shared" si="43"/>
        <v>0</v>
      </c>
    </row>
    <row r="148" spans="1:12">
      <c r="A148" s="99"/>
      <c r="B148" s="100" t="s">
        <v>178</v>
      </c>
      <c r="C148" s="112">
        <v>13.9</v>
      </c>
      <c r="D148" s="112">
        <v>13.9</v>
      </c>
      <c r="E148" s="112">
        <v>0</v>
      </c>
      <c r="F148" s="108">
        <v>0</v>
      </c>
      <c r="G148" s="108">
        <v>0</v>
      </c>
      <c r="H148" s="210">
        <f t="shared" si="78"/>
        <v>0</v>
      </c>
      <c r="I148" s="210" t="str">
        <f t="shared" si="64"/>
        <v>0,0%</v>
      </c>
      <c r="J148" s="211">
        <f t="shared" si="79"/>
        <v>-13.9</v>
      </c>
      <c r="K148" s="210">
        <v>0</v>
      </c>
      <c r="L148" s="108">
        <f t="shared" si="43"/>
        <v>0</v>
      </c>
    </row>
    <row r="149" spans="1:12">
      <c r="A149" s="99"/>
      <c r="B149" s="100" t="s">
        <v>108</v>
      </c>
      <c r="C149" s="112">
        <v>893.4</v>
      </c>
      <c r="D149" s="112">
        <v>893.4</v>
      </c>
      <c r="E149" s="112">
        <v>309.89999999999998</v>
      </c>
      <c r="F149" s="108">
        <v>301.60000000000002</v>
      </c>
      <c r="G149" s="108">
        <v>309.89999999999998</v>
      </c>
      <c r="H149" s="210">
        <f t="shared" si="78"/>
        <v>0</v>
      </c>
      <c r="I149" s="210">
        <f t="shared" si="64"/>
        <v>1</v>
      </c>
      <c r="J149" s="211">
        <f t="shared" si="79"/>
        <v>-583.5</v>
      </c>
      <c r="K149" s="210">
        <f t="shared" si="80"/>
        <v>0.34699999999999998</v>
      </c>
      <c r="L149" s="108">
        <f t="shared" si="43"/>
        <v>8.3000000000000007</v>
      </c>
    </row>
    <row r="150" spans="1:12">
      <c r="A150" s="99"/>
      <c r="B150" s="100" t="s">
        <v>176</v>
      </c>
      <c r="C150" s="112">
        <v>37.299999999999997</v>
      </c>
      <c r="D150" s="112">
        <v>37.299999999999997</v>
      </c>
      <c r="E150" s="112">
        <v>0</v>
      </c>
      <c r="F150" s="108">
        <v>0</v>
      </c>
      <c r="G150" s="108">
        <v>0</v>
      </c>
      <c r="H150" s="210">
        <f t="shared" si="78"/>
        <v>0</v>
      </c>
      <c r="I150" s="210" t="str">
        <f t="shared" si="64"/>
        <v>0,0%</v>
      </c>
      <c r="J150" s="211">
        <f t="shared" si="79"/>
        <v>-37.299999999999997</v>
      </c>
      <c r="K150" s="210">
        <v>0</v>
      </c>
      <c r="L150" s="108">
        <f t="shared" si="43"/>
        <v>0</v>
      </c>
    </row>
    <row r="151" spans="1:12">
      <c r="A151" s="99"/>
      <c r="B151" s="100" t="s">
        <v>177</v>
      </c>
      <c r="C151" s="112">
        <v>26985.1</v>
      </c>
      <c r="D151" s="112">
        <v>14696.5</v>
      </c>
      <c r="E151" s="112">
        <v>678.5</v>
      </c>
      <c r="F151" s="108">
        <v>588.4</v>
      </c>
      <c r="G151" s="108">
        <v>678.5</v>
      </c>
      <c r="H151" s="210">
        <f t="shared" si="78"/>
        <v>1E-3</v>
      </c>
      <c r="I151" s="210">
        <f t="shared" si="64"/>
        <v>1</v>
      </c>
      <c r="J151" s="211">
        <f t="shared" si="79"/>
        <v>-14018</v>
      </c>
      <c r="K151" s="210">
        <f t="shared" si="80"/>
        <v>4.5999999999999999E-2</v>
      </c>
      <c r="L151" s="108">
        <f t="shared" si="43"/>
        <v>90.1</v>
      </c>
    </row>
    <row r="152" spans="1:12" s="1" customFormat="1" ht="27">
      <c r="A152" s="15" t="s">
        <v>58</v>
      </c>
      <c r="B152" s="8" t="s">
        <v>59</v>
      </c>
      <c r="C152" s="102">
        <f>C153</f>
        <v>1038.3</v>
      </c>
      <c r="D152" s="183">
        <f>D153+D155</f>
        <v>1038.3</v>
      </c>
      <c r="E152" s="183">
        <f>E153+E155</f>
        <v>603.9</v>
      </c>
      <c r="F152" s="6">
        <f>F153+F155</f>
        <v>562.9</v>
      </c>
      <c r="G152" s="6">
        <f>G153</f>
        <v>603.9</v>
      </c>
      <c r="H152" s="208">
        <f t="shared" si="78"/>
        <v>1E-3</v>
      </c>
      <c r="I152" s="208">
        <f t="shared" si="64"/>
        <v>1</v>
      </c>
      <c r="J152" s="209">
        <f t="shared" si="79"/>
        <v>-434.4</v>
      </c>
      <c r="K152" s="208">
        <f t="shared" si="80"/>
        <v>0.58199999999999996</v>
      </c>
      <c r="L152" s="118">
        <f t="shared" si="43"/>
        <v>41</v>
      </c>
    </row>
    <row r="153" spans="1:12" s="1" customFormat="1">
      <c r="A153" s="15"/>
      <c r="B153" s="8" t="s">
        <v>185</v>
      </c>
      <c r="C153" s="102">
        <v>1038.3</v>
      </c>
      <c r="D153" s="183">
        <v>1038.3</v>
      </c>
      <c r="E153" s="183">
        <v>603.9</v>
      </c>
      <c r="F153" s="6">
        <v>562.9</v>
      </c>
      <c r="G153" s="6">
        <v>603.9</v>
      </c>
      <c r="H153" s="208">
        <f t="shared" si="78"/>
        <v>1E-3</v>
      </c>
      <c r="I153" s="208">
        <f t="shared" si="64"/>
        <v>1</v>
      </c>
      <c r="J153" s="209">
        <f t="shared" si="79"/>
        <v>-434.4</v>
      </c>
      <c r="K153" s="208">
        <f t="shared" si="80"/>
        <v>0.58199999999999996</v>
      </c>
      <c r="L153" s="118">
        <f t="shared" ref="L153" si="81">G153-F153</f>
        <v>41</v>
      </c>
    </row>
    <row r="154" spans="1:12" s="1" customFormat="1" hidden="1">
      <c r="A154" s="15"/>
      <c r="B154" s="8" t="s">
        <v>188</v>
      </c>
      <c r="C154" s="102">
        <v>0</v>
      </c>
      <c r="D154" s="183">
        <v>0</v>
      </c>
      <c r="E154" s="183"/>
      <c r="F154" s="6">
        <v>0</v>
      </c>
      <c r="G154" s="6">
        <v>0</v>
      </c>
      <c r="H154" s="208">
        <f>G154/$G$211</f>
        <v>0</v>
      </c>
      <c r="I154" s="208" t="str">
        <f t="shared" si="64"/>
        <v>0,0%</v>
      </c>
      <c r="J154" s="209">
        <f t="shared" si="79"/>
        <v>0</v>
      </c>
      <c r="K154" s="208" t="e">
        <f t="shared" si="80"/>
        <v>#DIV/0!</v>
      </c>
      <c r="L154" s="118">
        <f t="shared" ref="L154:L155" si="82">G154-F154</f>
        <v>0</v>
      </c>
    </row>
    <row r="155" spans="1:12" s="260" customFormat="1" ht="27" hidden="1">
      <c r="A155" s="256"/>
      <c r="B155" s="257" t="s">
        <v>225</v>
      </c>
      <c r="C155" s="171">
        <v>0</v>
      </c>
      <c r="D155" s="171">
        <v>0</v>
      </c>
      <c r="E155" s="171"/>
      <c r="F155" s="172">
        <v>0</v>
      </c>
      <c r="G155" s="172">
        <v>4.5999999999999996</v>
      </c>
      <c r="H155" s="176">
        <f t="shared" ref="H155" si="83">G155/$G$211</f>
        <v>0</v>
      </c>
      <c r="I155" s="208" t="str">
        <f t="shared" si="64"/>
        <v>0,0%</v>
      </c>
      <c r="J155" s="177">
        <f t="shared" si="79"/>
        <v>4.5999999999999996</v>
      </c>
      <c r="K155" s="176" t="e">
        <f t="shared" si="80"/>
        <v>#DIV/0!</v>
      </c>
      <c r="L155" s="172">
        <f t="shared" si="82"/>
        <v>4.5999999999999996</v>
      </c>
    </row>
    <row r="156" spans="1:12">
      <c r="A156" s="106"/>
      <c r="B156" s="107" t="s">
        <v>135</v>
      </c>
      <c r="C156" s="107"/>
      <c r="D156" s="6"/>
      <c r="E156" s="6"/>
      <c r="F156" s="6"/>
      <c r="G156" s="6"/>
      <c r="H156" s="208"/>
      <c r="I156" s="208" t="str">
        <f t="shared" si="64"/>
        <v>0,0%</v>
      </c>
      <c r="J156" s="209"/>
      <c r="K156" s="208"/>
      <c r="L156" s="118"/>
    </row>
    <row r="157" spans="1:12">
      <c r="A157" s="99"/>
      <c r="B157" s="100" t="s">
        <v>105</v>
      </c>
      <c r="C157" s="101">
        <f>C147</f>
        <v>11849.9</v>
      </c>
      <c r="D157" s="6">
        <f>D147</f>
        <v>10448.5</v>
      </c>
      <c r="E157" s="6">
        <f>E147</f>
        <v>7979.3</v>
      </c>
      <c r="F157" s="6">
        <v>7813.9</v>
      </c>
      <c r="G157" s="6">
        <v>7979.3</v>
      </c>
      <c r="H157" s="208">
        <f t="shared" ref="H157:H163" si="84">G157/$G$211</f>
        <v>1.2E-2</v>
      </c>
      <c r="I157" s="208">
        <f t="shared" si="64"/>
        <v>1</v>
      </c>
      <c r="J157" s="209">
        <f t="shared" ref="J157:J163" si="85">G157-D157</f>
        <v>-2469.1999999999998</v>
      </c>
      <c r="K157" s="208">
        <v>0</v>
      </c>
      <c r="L157" s="118">
        <f>G157-F157</f>
        <v>165.4</v>
      </c>
    </row>
    <row r="158" spans="1:12" s="137" customFormat="1" ht="13.5" hidden="1" customHeight="1">
      <c r="A158" s="138"/>
      <c r="B158" s="139" t="s">
        <v>145</v>
      </c>
      <c r="C158" s="140"/>
      <c r="D158" s="220"/>
      <c r="E158" s="220"/>
      <c r="F158" s="179">
        <v>0</v>
      </c>
      <c r="G158" s="220">
        <v>0</v>
      </c>
      <c r="H158" s="238">
        <f t="shared" si="84"/>
        <v>0</v>
      </c>
      <c r="I158" s="208" t="str">
        <f t="shared" si="64"/>
        <v>0,0%</v>
      </c>
      <c r="J158" s="239">
        <f t="shared" si="85"/>
        <v>0</v>
      </c>
      <c r="K158" s="238" t="e">
        <f t="shared" ref="K158:K163" si="86">G158/D158</f>
        <v>#DIV/0!</v>
      </c>
      <c r="L158" s="240">
        <f>G158-F158</f>
        <v>0</v>
      </c>
    </row>
    <row r="159" spans="1:12">
      <c r="A159" s="99"/>
      <c r="B159" s="115" t="s">
        <v>155</v>
      </c>
      <c r="C159" s="102">
        <v>74631.3</v>
      </c>
      <c r="D159" s="183">
        <v>150224.9</v>
      </c>
      <c r="E159" s="183">
        <v>68616.600000000006</v>
      </c>
      <c r="F159" s="183">
        <v>32955.300000000003</v>
      </c>
      <c r="G159" s="183">
        <v>68616.600000000006</v>
      </c>
      <c r="H159" s="208">
        <f t="shared" si="84"/>
        <v>0.10299999999999999</v>
      </c>
      <c r="I159" s="208">
        <f t="shared" si="64"/>
        <v>1</v>
      </c>
      <c r="J159" s="209">
        <f t="shared" si="85"/>
        <v>-81608.3</v>
      </c>
      <c r="K159" s="208">
        <f t="shared" si="86"/>
        <v>0.45700000000000002</v>
      </c>
      <c r="L159" s="118">
        <f>G159-F159</f>
        <v>35661.300000000003</v>
      </c>
    </row>
    <row r="160" spans="1:12" s="24" customFormat="1">
      <c r="A160" s="76" t="s">
        <v>117</v>
      </c>
      <c r="B160" s="83" t="s">
        <v>116</v>
      </c>
      <c r="C160" s="77">
        <f>C161</f>
        <v>10407.4</v>
      </c>
      <c r="D160" s="182">
        <f>D161</f>
        <v>10417.4</v>
      </c>
      <c r="E160" s="182">
        <f>E161</f>
        <v>6661</v>
      </c>
      <c r="F160" s="182">
        <f>F161</f>
        <v>6302</v>
      </c>
      <c r="G160" s="182">
        <f>G161</f>
        <v>6661</v>
      </c>
      <c r="H160" s="78">
        <f t="shared" si="84"/>
        <v>0.01</v>
      </c>
      <c r="I160" s="89">
        <f t="shared" si="64"/>
        <v>1</v>
      </c>
      <c r="J160" s="213">
        <f t="shared" si="85"/>
        <v>-3756.4</v>
      </c>
      <c r="K160" s="212">
        <f t="shared" si="86"/>
        <v>0.63900000000000001</v>
      </c>
      <c r="L160" s="214">
        <f t="shared" si="43"/>
        <v>359</v>
      </c>
    </row>
    <row r="161" spans="1:12" s="40" customFormat="1">
      <c r="A161" s="104" t="s">
        <v>45</v>
      </c>
      <c r="B161" s="105" t="s">
        <v>53</v>
      </c>
      <c r="C161" s="96">
        <f>C162+C163+C173</f>
        <v>10407.4</v>
      </c>
      <c r="D161" s="219">
        <f>D162+D163+D173</f>
        <v>10417.4</v>
      </c>
      <c r="E161" s="219">
        <f>E162+E163+E173</f>
        <v>6661</v>
      </c>
      <c r="F161" s="219">
        <f>F162+F163+F173</f>
        <v>6302</v>
      </c>
      <c r="G161" s="219">
        <f t="shared" ref="G161" si="87">G162+G163+G173</f>
        <v>6661</v>
      </c>
      <c r="H161" s="89">
        <f t="shared" si="84"/>
        <v>0.01</v>
      </c>
      <c r="I161" s="89">
        <f t="shared" si="64"/>
        <v>1</v>
      </c>
      <c r="J161" s="217">
        <f t="shared" si="85"/>
        <v>-3756.4</v>
      </c>
      <c r="K161" s="216">
        <f t="shared" si="86"/>
        <v>0.63900000000000001</v>
      </c>
      <c r="L161" s="218">
        <f t="shared" si="43"/>
        <v>359</v>
      </c>
    </row>
    <row r="162" spans="1:12" ht="40.5">
      <c r="A162" s="16">
        <v>611</v>
      </c>
      <c r="B162" s="8" t="s">
        <v>103</v>
      </c>
      <c r="C162" s="101">
        <v>8762.9</v>
      </c>
      <c r="D162" s="6">
        <v>8600.1</v>
      </c>
      <c r="E162" s="6">
        <v>5098.3</v>
      </c>
      <c r="F162" s="6">
        <v>5199.8999999999996</v>
      </c>
      <c r="G162" s="6">
        <v>5098.3</v>
      </c>
      <c r="H162" s="224">
        <f t="shared" si="84"/>
        <v>8.0000000000000002E-3</v>
      </c>
      <c r="I162" s="208">
        <f t="shared" si="64"/>
        <v>1</v>
      </c>
      <c r="J162" s="209">
        <f t="shared" si="85"/>
        <v>-3501.8</v>
      </c>
      <c r="K162" s="208">
        <f t="shared" si="86"/>
        <v>0.59299999999999997</v>
      </c>
      <c r="L162" s="118">
        <f>G162-F162</f>
        <v>-101.6</v>
      </c>
    </row>
    <row r="163" spans="1:12">
      <c r="A163" s="16">
        <v>612</v>
      </c>
      <c r="B163" s="8" t="s">
        <v>223</v>
      </c>
      <c r="C163" s="101">
        <v>644.5</v>
      </c>
      <c r="D163" s="6">
        <v>817.3</v>
      </c>
      <c r="E163" s="6">
        <v>613</v>
      </c>
      <c r="F163" s="6">
        <v>162.4</v>
      </c>
      <c r="G163" s="6">
        <v>613</v>
      </c>
      <c r="H163" s="224">
        <f t="shared" si="84"/>
        <v>1E-3</v>
      </c>
      <c r="I163" s="208">
        <f t="shared" si="64"/>
        <v>1</v>
      </c>
      <c r="J163" s="209">
        <f t="shared" si="85"/>
        <v>-204.3</v>
      </c>
      <c r="K163" s="208">
        <f t="shared" si="86"/>
        <v>0.75</v>
      </c>
      <c r="L163" s="118">
        <f>G163-F163</f>
        <v>450.6</v>
      </c>
    </row>
    <row r="164" spans="1:12">
      <c r="A164" s="106"/>
      <c r="B164" s="107" t="s">
        <v>198</v>
      </c>
      <c r="C164" s="107"/>
      <c r="D164" s="108"/>
      <c r="E164" s="108"/>
      <c r="F164" s="108"/>
      <c r="G164" s="108"/>
      <c r="H164" s="210"/>
      <c r="I164" s="210"/>
      <c r="J164" s="211"/>
      <c r="K164" s="210"/>
      <c r="L164" s="108"/>
    </row>
    <row r="165" spans="1:12">
      <c r="A165" s="99"/>
      <c r="B165" s="100" t="s">
        <v>105</v>
      </c>
      <c r="C165" s="108">
        <v>8427.2999999999993</v>
      </c>
      <c r="D165" s="108">
        <v>8427.2999999999993</v>
      </c>
      <c r="E165" s="108">
        <v>5129.1000000000004</v>
      </c>
      <c r="F165" s="108">
        <v>4793.6000000000004</v>
      </c>
      <c r="G165" s="108">
        <v>5129.1000000000004</v>
      </c>
      <c r="H165" s="210">
        <f t="shared" ref="H165:H170" si="88">G165/$G$211</f>
        <v>8.0000000000000002E-3</v>
      </c>
      <c r="I165" s="210">
        <f t="shared" si="64"/>
        <v>1</v>
      </c>
      <c r="J165" s="211">
        <f t="shared" ref="J165:J170" si="89">G165-D165</f>
        <v>-3298.2</v>
      </c>
      <c r="K165" s="210">
        <f t="shared" ref="K165:K170" si="90">G165/D165</f>
        <v>0.60899999999999999</v>
      </c>
      <c r="L165" s="108">
        <f>G165-F165</f>
        <v>335.5</v>
      </c>
    </row>
    <row r="166" spans="1:12">
      <c r="A166" s="99"/>
      <c r="B166" s="100" t="s">
        <v>178</v>
      </c>
      <c r="C166" s="108">
        <v>141.6</v>
      </c>
      <c r="D166" s="108">
        <v>141.6</v>
      </c>
      <c r="E166" s="108">
        <v>41.1</v>
      </c>
      <c r="F166" s="108">
        <v>40.9</v>
      </c>
      <c r="G166" s="108">
        <v>41.1</v>
      </c>
      <c r="H166" s="210">
        <f t="shared" si="88"/>
        <v>0</v>
      </c>
      <c r="I166" s="210">
        <f t="shared" si="64"/>
        <v>1</v>
      </c>
      <c r="J166" s="211">
        <f t="shared" si="89"/>
        <v>-100.5</v>
      </c>
      <c r="K166" s="210">
        <f t="shared" si="90"/>
        <v>0.28999999999999998</v>
      </c>
      <c r="L166" s="108">
        <f>G166-F166</f>
        <v>0.2</v>
      </c>
    </row>
    <row r="167" spans="1:12">
      <c r="A167" s="99"/>
      <c r="B167" s="100" t="s">
        <v>108</v>
      </c>
      <c r="C167" s="108">
        <v>523.9</v>
      </c>
      <c r="D167" s="108">
        <v>523.9</v>
      </c>
      <c r="E167" s="108">
        <v>432.1</v>
      </c>
      <c r="F167" s="108">
        <v>409.4</v>
      </c>
      <c r="G167" s="108">
        <v>432.1</v>
      </c>
      <c r="H167" s="210">
        <f t="shared" si="88"/>
        <v>1E-3</v>
      </c>
      <c r="I167" s="210">
        <f t="shared" si="64"/>
        <v>1</v>
      </c>
      <c r="J167" s="211">
        <f t="shared" si="89"/>
        <v>-91.8</v>
      </c>
      <c r="K167" s="210">
        <f t="shared" si="90"/>
        <v>0.82499999999999996</v>
      </c>
      <c r="L167" s="108">
        <f>G167-F167</f>
        <v>22.7</v>
      </c>
    </row>
    <row r="168" spans="1:12">
      <c r="A168" s="99"/>
      <c r="B168" s="100" t="s">
        <v>176</v>
      </c>
      <c r="C168" s="108">
        <v>95</v>
      </c>
      <c r="D168" s="108">
        <v>113.9</v>
      </c>
      <c r="E168" s="108">
        <v>37</v>
      </c>
      <c r="F168" s="108">
        <v>64.8</v>
      </c>
      <c r="G168" s="108">
        <v>37</v>
      </c>
      <c r="H168" s="210">
        <f t="shared" si="88"/>
        <v>0</v>
      </c>
      <c r="I168" s="210">
        <f t="shared" si="64"/>
        <v>1</v>
      </c>
      <c r="J168" s="211">
        <f t="shared" si="89"/>
        <v>-76.900000000000006</v>
      </c>
      <c r="K168" s="210">
        <f t="shared" si="90"/>
        <v>0.32500000000000001</v>
      </c>
      <c r="L168" s="108">
        <f t="shared" ref="L168:L169" si="91">G168-F168</f>
        <v>-27.8</v>
      </c>
    </row>
    <row r="169" spans="1:12">
      <c r="A169" s="99"/>
      <c r="B169" s="100" t="s">
        <v>177</v>
      </c>
      <c r="C169" s="108">
        <v>219.6</v>
      </c>
      <c r="D169" s="108">
        <v>210.6</v>
      </c>
      <c r="E169" s="108">
        <v>72</v>
      </c>
      <c r="F169" s="108">
        <v>53.6</v>
      </c>
      <c r="G169" s="108">
        <v>72</v>
      </c>
      <c r="H169" s="210">
        <f t="shared" si="88"/>
        <v>0</v>
      </c>
      <c r="I169" s="210">
        <f t="shared" si="64"/>
        <v>1</v>
      </c>
      <c r="J169" s="211">
        <f t="shared" si="89"/>
        <v>-138.6</v>
      </c>
      <c r="K169" s="210">
        <f t="shared" si="90"/>
        <v>0.34200000000000003</v>
      </c>
      <c r="L169" s="108">
        <f t="shared" si="91"/>
        <v>18.399999999999999</v>
      </c>
    </row>
    <row r="170" spans="1:12" hidden="1">
      <c r="A170" s="16">
        <v>612</v>
      </c>
      <c r="B170" s="8" t="s">
        <v>104</v>
      </c>
      <c r="C170" s="101"/>
      <c r="D170" s="118"/>
      <c r="E170" s="118"/>
      <c r="F170" s="118"/>
      <c r="G170" s="118"/>
      <c r="H170" s="208">
        <f t="shared" si="88"/>
        <v>0</v>
      </c>
      <c r="I170" s="208" t="str">
        <f t="shared" si="64"/>
        <v>0,0%</v>
      </c>
      <c r="J170" s="209">
        <f t="shared" si="89"/>
        <v>0</v>
      </c>
      <c r="K170" s="208" t="e">
        <f t="shared" si="90"/>
        <v>#DIV/0!</v>
      </c>
      <c r="L170" s="118">
        <f>G170-F170</f>
        <v>0</v>
      </c>
    </row>
    <row r="171" spans="1:12" hidden="1">
      <c r="A171" s="157"/>
      <c r="B171" s="158" t="s">
        <v>27</v>
      </c>
      <c r="C171" s="102"/>
      <c r="D171" s="200"/>
      <c r="E171" s="200"/>
      <c r="F171" s="200"/>
      <c r="G171" s="200"/>
      <c r="H171" s="208"/>
      <c r="I171" s="208" t="str">
        <f t="shared" si="64"/>
        <v>0,0%</v>
      </c>
      <c r="J171" s="209"/>
      <c r="K171" s="208"/>
      <c r="L171" s="118"/>
    </row>
    <row r="172" spans="1:12" ht="27" hidden="1">
      <c r="A172" s="157"/>
      <c r="B172" s="158" t="s">
        <v>182</v>
      </c>
      <c r="C172" s="102"/>
      <c r="D172" s="200"/>
      <c r="E172" s="200"/>
      <c r="F172" s="200"/>
      <c r="G172" s="200"/>
      <c r="H172" s="208">
        <f t="shared" ref="H172:H176" si="92">G172/$G$211</f>
        <v>0</v>
      </c>
      <c r="I172" s="208" t="str">
        <f t="shared" si="64"/>
        <v>0,0%</v>
      </c>
      <c r="J172" s="209">
        <f>G172-D172</f>
        <v>0</v>
      </c>
      <c r="K172" s="208" t="e">
        <f>G172/D172</f>
        <v>#DIV/0!</v>
      </c>
      <c r="L172" s="118">
        <f>G172-F172</f>
        <v>0</v>
      </c>
    </row>
    <row r="173" spans="1:12" ht="54">
      <c r="A173" s="15" t="s">
        <v>229</v>
      </c>
      <c r="B173" s="158" t="s">
        <v>227</v>
      </c>
      <c r="C173" s="102">
        <v>1000</v>
      </c>
      <c r="D173" s="200">
        <v>1000</v>
      </c>
      <c r="E173" s="200">
        <v>949.7</v>
      </c>
      <c r="F173" s="200">
        <v>939.7</v>
      </c>
      <c r="G173" s="200">
        <v>949.7</v>
      </c>
      <c r="H173" s="208">
        <f t="shared" si="92"/>
        <v>1E-3</v>
      </c>
      <c r="I173" s="208">
        <f t="shared" si="64"/>
        <v>1</v>
      </c>
      <c r="J173" s="209">
        <f>G173-D173</f>
        <v>-50.3</v>
      </c>
      <c r="K173" s="208">
        <f>G173/D173</f>
        <v>0.95</v>
      </c>
      <c r="L173" s="118">
        <f>G173-F173</f>
        <v>10</v>
      </c>
    </row>
    <row r="174" spans="1:12" s="24" customFormat="1">
      <c r="A174" s="76" t="s">
        <v>62</v>
      </c>
      <c r="B174" s="81" t="s">
        <v>106</v>
      </c>
      <c r="C174" s="182">
        <f>C175</f>
        <v>55771.8</v>
      </c>
      <c r="D174" s="182">
        <f>D175</f>
        <v>65001.8</v>
      </c>
      <c r="E174" s="182">
        <f>E175</f>
        <v>48750.2</v>
      </c>
      <c r="F174" s="182">
        <f>F175</f>
        <v>39283.300000000003</v>
      </c>
      <c r="G174" s="182">
        <f>G175</f>
        <v>48750.2</v>
      </c>
      <c r="H174" s="78">
        <f t="shared" si="92"/>
        <v>7.2999999999999995E-2</v>
      </c>
      <c r="I174" s="89">
        <f t="shared" si="64"/>
        <v>1</v>
      </c>
      <c r="J174" s="213">
        <f>G174-D174</f>
        <v>-16251.6</v>
      </c>
      <c r="K174" s="212">
        <f>G174/D174</f>
        <v>0.75</v>
      </c>
      <c r="L174" s="214">
        <f t="shared" si="43"/>
        <v>9466.9</v>
      </c>
    </row>
    <row r="175" spans="1:12" s="40" customFormat="1">
      <c r="A175" s="104" t="s">
        <v>64</v>
      </c>
      <c r="B175" s="105" t="s">
        <v>63</v>
      </c>
      <c r="C175" s="215">
        <f>C176+C178+C188</f>
        <v>55771.8</v>
      </c>
      <c r="D175" s="215">
        <f t="shared" ref="D175:G175" si="93">D176+D178+D188</f>
        <v>65001.8</v>
      </c>
      <c r="E175" s="215">
        <f t="shared" si="93"/>
        <v>48750.2</v>
      </c>
      <c r="F175" s="215">
        <f t="shared" si="93"/>
        <v>39283.300000000003</v>
      </c>
      <c r="G175" s="215">
        <f t="shared" si="93"/>
        <v>48750.2</v>
      </c>
      <c r="H175" s="89">
        <f t="shared" si="92"/>
        <v>7.2999999999999995E-2</v>
      </c>
      <c r="I175" s="89">
        <f t="shared" si="64"/>
        <v>1</v>
      </c>
      <c r="J175" s="217">
        <f>G175-D175</f>
        <v>-16251.6</v>
      </c>
      <c r="K175" s="216">
        <f>G175/D175</f>
        <v>0.75</v>
      </c>
      <c r="L175" s="218">
        <f t="shared" ref="L175:L208" si="94">G175-F175</f>
        <v>9466.9</v>
      </c>
    </row>
    <row r="176" spans="1:12" ht="45" customHeight="1">
      <c r="A176" s="16">
        <v>611</v>
      </c>
      <c r="B176" s="8" t="s">
        <v>103</v>
      </c>
      <c r="C176" s="101">
        <v>50410.1</v>
      </c>
      <c r="D176" s="118">
        <v>44535.3</v>
      </c>
      <c r="E176" s="118">
        <v>34502</v>
      </c>
      <c r="F176" s="118">
        <v>34304.800000000003</v>
      </c>
      <c r="G176" s="118">
        <v>34502</v>
      </c>
      <c r="H176" s="208">
        <f t="shared" si="92"/>
        <v>5.1999999999999998E-2</v>
      </c>
      <c r="I176" s="208">
        <f t="shared" si="64"/>
        <v>1</v>
      </c>
      <c r="J176" s="209">
        <f>G176-D176</f>
        <v>-10033.299999999999</v>
      </c>
      <c r="K176" s="208">
        <f>G176/D176</f>
        <v>0.77500000000000002</v>
      </c>
      <c r="L176" s="118">
        <f t="shared" si="94"/>
        <v>197.2</v>
      </c>
    </row>
    <row r="177" spans="1:12" ht="13.5" hidden="1" customHeight="1">
      <c r="A177" s="16"/>
      <c r="B177" s="9" t="s">
        <v>107</v>
      </c>
      <c r="C177" s="101"/>
      <c r="D177" s="118"/>
      <c r="E177" s="118"/>
      <c r="F177" s="118"/>
      <c r="G177" s="118"/>
      <c r="H177" s="208">
        <f t="shared" ref="H177" si="95">G177/$G$211</f>
        <v>0</v>
      </c>
      <c r="I177" s="208" t="str">
        <f t="shared" si="64"/>
        <v>0,0%</v>
      </c>
      <c r="J177" s="209"/>
      <c r="K177" s="208"/>
      <c r="L177" s="118"/>
    </row>
    <row r="178" spans="1:12" ht="13.5" customHeight="1">
      <c r="A178" s="16">
        <v>612</v>
      </c>
      <c r="B178" s="9" t="s">
        <v>224</v>
      </c>
      <c r="C178" s="101">
        <v>4161.7</v>
      </c>
      <c r="D178" s="118">
        <v>5489.8</v>
      </c>
      <c r="E178" s="118">
        <v>4323.8999999999996</v>
      </c>
      <c r="F178" s="118">
        <v>2023.9</v>
      </c>
      <c r="G178" s="118">
        <v>4323.8999999999996</v>
      </c>
      <c r="H178" s="208">
        <f>G178/$G$211</f>
        <v>7.0000000000000001E-3</v>
      </c>
      <c r="I178" s="208">
        <f t="shared" si="64"/>
        <v>1</v>
      </c>
      <c r="J178" s="209">
        <f>G178-D178</f>
        <v>-1165.9000000000001</v>
      </c>
      <c r="K178" s="208">
        <f>G178/D178</f>
        <v>0.78800000000000003</v>
      </c>
      <c r="L178" s="118">
        <f>G178-F178</f>
        <v>2300</v>
      </c>
    </row>
    <row r="179" spans="1:12">
      <c r="A179" s="106"/>
      <c r="B179" s="107" t="s">
        <v>198</v>
      </c>
      <c r="C179" s="107"/>
      <c r="D179" s="108"/>
      <c r="E179" s="108"/>
      <c r="F179" s="108"/>
      <c r="G179" s="108"/>
      <c r="H179" s="210"/>
      <c r="I179" s="210"/>
      <c r="J179" s="211"/>
      <c r="K179" s="210"/>
      <c r="L179" s="108"/>
    </row>
    <row r="180" spans="1:12">
      <c r="A180" s="106"/>
      <c r="B180" s="100" t="s">
        <v>105</v>
      </c>
      <c r="C180" s="101">
        <v>44749.1</v>
      </c>
      <c r="D180" s="108">
        <v>40188.699999999997</v>
      </c>
      <c r="E180" s="108">
        <v>32924.300000000003</v>
      </c>
      <c r="F180" s="108">
        <v>30716.6</v>
      </c>
      <c r="G180" s="108">
        <v>32924.300000000003</v>
      </c>
      <c r="H180" s="210">
        <f t="shared" ref="H180:H185" si="96">G180/$G$211</f>
        <v>0.05</v>
      </c>
      <c r="I180" s="210">
        <f t="shared" si="64"/>
        <v>1</v>
      </c>
      <c r="J180" s="211">
        <f t="shared" ref="J180:J185" si="97">G180-D180</f>
        <v>-7264.4</v>
      </c>
      <c r="K180" s="210">
        <f t="shared" ref="K180:K185" si="98">G180/D180</f>
        <v>0.81899999999999995</v>
      </c>
      <c r="L180" s="108">
        <f>G180-F180</f>
        <v>2207.6999999999998</v>
      </c>
    </row>
    <row r="181" spans="1:12">
      <c r="A181" s="106"/>
      <c r="B181" s="100" t="s">
        <v>179</v>
      </c>
      <c r="C181" s="101">
        <v>323.2</v>
      </c>
      <c r="D181" s="108">
        <v>323.2</v>
      </c>
      <c r="E181" s="108">
        <v>205.6</v>
      </c>
      <c r="F181" s="108">
        <v>182.4</v>
      </c>
      <c r="G181" s="108">
        <v>205.6</v>
      </c>
      <c r="H181" s="210">
        <f t="shared" si="96"/>
        <v>0</v>
      </c>
      <c r="I181" s="210">
        <f t="shared" si="64"/>
        <v>1</v>
      </c>
      <c r="J181" s="211">
        <f t="shared" si="97"/>
        <v>-117.6</v>
      </c>
      <c r="K181" s="210">
        <f t="shared" si="98"/>
        <v>0.63600000000000001</v>
      </c>
      <c r="L181" s="108">
        <f>G181-F181</f>
        <v>23.2</v>
      </c>
    </row>
    <row r="182" spans="1:12">
      <c r="A182" s="99"/>
      <c r="B182" s="100" t="s">
        <v>108</v>
      </c>
      <c r="C182" s="101">
        <v>6819.9</v>
      </c>
      <c r="D182" s="108">
        <v>6819.9</v>
      </c>
      <c r="E182" s="108">
        <v>4672.5</v>
      </c>
      <c r="F182" s="108">
        <v>4073.1</v>
      </c>
      <c r="G182" s="108">
        <v>4672.5</v>
      </c>
      <c r="H182" s="210">
        <f t="shared" si="96"/>
        <v>7.0000000000000001E-3</v>
      </c>
      <c r="I182" s="210">
        <f t="shared" si="64"/>
        <v>1</v>
      </c>
      <c r="J182" s="211">
        <f t="shared" si="97"/>
        <v>-2147.4</v>
      </c>
      <c r="K182" s="210">
        <f t="shared" si="98"/>
        <v>0.68500000000000005</v>
      </c>
      <c r="L182" s="108">
        <f>G182-F182</f>
        <v>599.4</v>
      </c>
    </row>
    <row r="183" spans="1:12">
      <c r="A183" s="99"/>
      <c r="B183" s="100" t="s">
        <v>176</v>
      </c>
      <c r="C183" s="101">
        <v>1079.3</v>
      </c>
      <c r="D183" s="108">
        <v>1022.3</v>
      </c>
      <c r="E183" s="108">
        <v>265.89999999999998</v>
      </c>
      <c r="F183" s="108">
        <v>687.2</v>
      </c>
      <c r="G183" s="108">
        <v>265.89999999999998</v>
      </c>
      <c r="H183" s="210">
        <f t="shared" si="96"/>
        <v>0</v>
      </c>
      <c r="I183" s="210">
        <f t="shared" si="64"/>
        <v>1</v>
      </c>
      <c r="J183" s="211">
        <f t="shared" si="97"/>
        <v>-756.4</v>
      </c>
      <c r="K183" s="210">
        <f t="shared" si="98"/>
        <v>0.26</v>
      </c>
      <c r="L183" s="108">
        <f t="shared" ref="L183:L184" si="99">G183-F183</f>
        <v>-421.3</v>
      </c>
    </row>
    <row r="184" spans="1:12">
      <c r="A184" s="99"/>
      <c r="B184" s="100" t="s">
        <v>180</v>
      </c>
      <c r="C184" s="101">
        <v>1600.3</v>
      </c>
      <c r="D184" s="108">
        <v>1670.9</v>
      </c>
      <c r="E184" s="108">
        <v>757.5</v>
      </c>
      <c r="F184" s="108">
        <v>669.4</v>
      </c>
      <c r="G184" s="108">
        <v>757.5</v>
      </c>
      <c r="H184" s="210">
        <f t="shared" si="96"/>
        <v>1E-3</v>
      </c>
      <c r="I184" s="210">
        <f t="shared" si="64"/>
        <v>1</v>
      </c>
      <c r="J184" s="211">
        <f t="shared" si="97"/>
        <v>-913.4</v>
      </c>
      <c r="K184" s="210">
        <f t="shared" si="98"/>
        <v>0.45300000000000001</v>
      </c>
      <c r="L184" s="108">
        <f t="shared" si="99"/>
        <v>88.1</v>
      </c>
    </row>
    <row r="185" spans="1:12" hidden="1">
      <c r="A185" s="16">
        <v>612</v>
      </c>
      <c r="B185" s="8" t="s">
        <v>104</v>
      </c>
      <c r="C185" s="6"/>
      <c r="D185" s="118"/>
      <c r="E185" s="118"/>
      <c r="F185" s="118"/>
      <c r="G185" s="118"/>
      <c r="H185" s="208">
        <f t="shared" si="96"/>
        <v>0</v>
      </c>
      <c r="I185" s="208" t="str">
        <f t="shared" si="64"/>
        <v>0,0%</v>
      </c>
      <c r="J185" s="209">
        <f t="shared" si="97"/>
        <v>0</v>
      </c>
      <c r="K185" s="208" t="e">
        <f t="shared" si="98"/>
        <v>#DIV/0!</v>
      </c>
      <c r="L185" s="118">
        <f>G185-F185</f>
        <v>0</v>
      </c>
    </row>
    <row r="186" spans="1:12" hidden="1">
      <c r="A186" s="157"/>
      <c r="B186" s="156" t="s">
        <v>27</v>
      </c>
      <c r="C186" s="101"/>
      <c r="D186" s="118"/>
      <c r="E186" s="118"/>
      <c r="F186" s="118"/>
      <c r="G186" s="118"/>
      <c r="H186" s="208"/>
      <c r="I186" s="208" t="str">
        <f t="shared" si="64"/>
        <v>0,0%</v>
      </c>
      <c r="J186" s="209"/>
      <c r="K186" s="208"/>
      <c r="L186" s="118"/>
    </row>
    <row r="187" spans="1:12" ht="40.5" hidden="1">
      <c r="A187" s="157"/>
      <c r="B187" s="156" t="s">
        <v>183</v>
      </c>
      <c r="C187" s="101"/>
      <c r="D187" s="118"/>
      <c r="E187" s="118"/>
      <c r="F187" s="118"/>
      <c r="G187" s="118"/>
      <c r="H187" s="208">
        <f t="shared" ref="H187:H196" si="100">G187/$G$211</f>
        <v>0</v>
      </c>
      <c r="I187" s="208" t="str">
        <f t="shared" si="64"/>
        <v>0,0%</v>
      </c>
      <c r="J187" s="209">
        <f t="shared" ref="J187:J196" si="101">G187-D187</f>
        <v>0</v>
      </c>
      <c r="K187" s="208" t="e">
        <f>G187/D187</f>
        <v>#DIV/0!</v>
      </c>
      <c r="L187" s="118">
        <f>G187-F187</f>
        <v>0</v>
      </c>
    </row>
    <row r="188" spans="1:12" ht="54">
      <c r="A188" s="15" t="s">
        <v>230</v>
      </c>
      <c r="B188" s="158" t="s">
        <v>273</v>
      </c>
      <c r="C188" s="102">
        <v>1200</v>
      </c>
      <c r="D188" s="200">
        <v>14976.7</v>
      </c>
      <c r="E188" s="200">
        <v>9924.2999999999993</v>
      </c>
      <c r="F188" s="200">
        <v>2954.6</v>
      </c>
      <c r="G188" s="200">
        <v>9924.2999999999993</v>
      </c>
      <c r="H188" s="208">
        <f t="shared" si="100"/>
        <v>1.4999999999999999E-2</v>
      </c>
      <c r="I188" s="208">
        <f t="shared" si="64"/>
        <v>1</v>
      </c>
      <c r="J188" s="209">
        <f t="shared" si="101"/>
        <v>-5052.3999999999996</v>
      </c>
      <c r="K188" s="208">
        <f>G188/D188</f>
        <v>0.66300000000000003</v>
      </c>
      <c r="L188" s="118">
        <f>G188-F188</f>
        <v>6969.7</v>
      </c>
    </row>
    <row r="189" spans="1:12" hidden="1">
      <c r="A189" s="99" t="s">
        <v>186</v>
      </c>
      <c r="B189" s="115" t="s">
        <v>187</v>
      </c>
      <c r="C189" s="102">
        <v>0</v>
      </c>
      <c r="D189" s="171">
        <v>0</v>
      </c>
      <c r="E189" s="171"/>
      <c r="F189" s="200">
        <v>0</v>
      </c>
      <c r="G189" s="171">
        <v>0</v>
      </c>
      <c r="H189" s="176">
        <f t="shared" si="100"/>
        <v>0</v>
      </c>
      <c r="I189" s="208" t="str">
        <f t="shared" si="64"/>
        <v>0,0%</v>
      </c>
      <c r="J189" s="177">
        <f t="shared" si="101"/>
        <v>0</v>
      </c>
      <c r="K189" s="176" t="e">
        <f>G189/D189</f>
        <v>#DIV/0!</v>
      </c>
      <c r="L189" s="172">
        <f>G189-F189</f>
        <v>0</v>
      </c>
    </row>
    <row r="190" spans="1:12" s="24" customFormat="1">
      <c r="A190" s="76" t="s">
        <v>109</v>
      </c>
      <c r="B190" s="81" t="s">
        <v>110</v>
      </c>
      <c r="C190" s="225">
        <f>C191+C192</f>
        <v>576.5</v>
      </c>
      <c r="D190" s="225">
        <f>D191</f>
        <v>576.5</v>
      </c>
      <c r="E190" s="225">
        <f>E191</f>
        <v>306.5</v>
      </c>
      <c r="F190" s="225">
        <f>F191+F192</f>
        <v>218.4</v>
      </c>
      <c r="G190" s="225">
        <f>G191+G192</f>
        <v>306.5</v>
      </c>
      <c r="H190" s="226">
        <f t="shared" si="100"/>
        <v>0</v>
      </c>
      <c r="I190" s="89">
        <f t="shared" si="64"/>
        <v>1</v>
      </c>
      <c r="J190" s="227">
        <f t="shared" si="101"/>
        <v>-270</v>
      </c>
      <c r="K190" s="226">
        <f>G190/D190</f>
        <v>0.53200000000000003</v>
      </c>
      <c r="L190" s="228">
        <f t="shared" si="94"/>
        <v>88.1</v>
      </c>
    </row>
    <row r="191" spans="1:12" s="40" customFormat="1">
      <c r="A191" s="15" t="s">
        <v>65</v>
      </c>
      <c r="B191" s="18" t="s">
        <v>66</v>
      </c>
      <c r="C191" s="129">
        <v>576.5</v>
      </c>
      <c r="D191" s="184">
        <v>576.5</v>
      </c>
      <c r="E191" s="184">
        <v>306.5</v>
      </c>
      <c r="F191" s="199">
        <v>218.4</v>
      </c>
      <c r="G191" s="184">
        <v>306.5</v>
      </c>
      <c r="H191" s="224">
        <f t="shared" si="100"/>
        <v>0</v>
      </c>
      <c r="I191" s="208">
        <f t="shared" ref="I191:I211" si="102">IF(E191=0,"0,0%",G191/E191)</f>
        <v>1</v>
      </c>
      <c r="J191" s="195">
        <f t="shared" si="101"/>
        <v>-270</v>
      </c>
      <c r="K191" s="224">
        <f>G191/D191</f>
        <v>0.53200000000000003</v>
      </c>
      <c r="L191" s="6">
        <f t="shared" si="94"/>
        <v>88.1</v>
      </c>
    </row>
    <row r="192" spans="1:12" s="40" customFormat="1" ht="13.5" hidden="1" customHeight="1">
      <c r="A192" s="15" t="s">
        <v>60</v>
      </c>
      <c r="B192" s="18" t="s">
        <v>61</v>
      </c>
      <c r="C192" s="129">
        <v>0</v>
      </c>
      <c r="D192" s="173">
        <v>0</v>
      </c>
      <c r="E192" s="173"/>
      <c r="F192" s="199">
        <v>0</v>
      </c>
      <c r="G192" s="173">
        <v>0</v>
      </c>
      <c r="H192" s="176">
        <f t="shared" si="100"/>
        <v>0</v>
      </c>
      <c r="I192" s="208" t="str">
        <f t="shared" si="102"/>
        <v>0,0%</v>
      </c>
      <c r="J192" s="177">
        <f t="shared" si="101"/>
        <v>0</v>
      </c>
      <c r="K192" s="176">
        <v>0</v>
      </c>
      <c r="L192" s="172">
        <f t="shared" si="94"/>
        <v>0</v>
      </c>
    </row>
    <row r="193" spans="1:12" s="24" customFormat="1">
      <c r="A193" s="76" t="s">
        <v>111</v>
      </c>
      <c r="B193" s="81" t="s">
        <v>50</v>
      </c>
      <c r="C193" s="80">
        <f>C194</f>
        <v>12202.4</v>
      </c>
      <c r="D193" s="214">
        <f t="shared" ref="D193:G193" si="103">D194</f>
        <v>13987.5</v>
      </c>
      <c r="E193" s="214">
        <f t="shared" si="103"/>
        <v>7715.4</v>
      </c>
      <c r="F193" s="214">
        <f t="shared" si="103"/>
        <v>7286.6</v>
      </c>
      <c r="G193" s="214">
        <f t="shared" si="103"/>
        <v>7715.4</v>
      </c>
      <c r="H193" s="78">
        <f t="shared" si="100"/>
        <v>1.2E-2</v>
      </c>
      <c r="I193" s="89">
        <f t="shared" si="102"/>
        <v>1</v>
      </c>
      <c r="J193" s="213">
        <f t="shared" si="101"/>
        <v>-6272.1</v>
      </c>
      <c r="K193" s="212">
        <f>G193/D193</f>
        <v>0.55200000000000005</v>
      </c>
      <c r="L193" s="214">
        <f t="shared" si="94"/>
        <v>428.8</v>
      </c>
    </row>
    <row r="194" spans="1:12" s="40" customFormat="1">
      <c r="A194" s="104" t="s">
        <v>78</v>
      </c>
      <c r="B194" s="164" t="s">
        <v>213</v>
      </c>
      <c r="C194" s="96">
        <f>C195+C196+C206</f>
        <v>12202.4</v>
      </c>
      <c r="D194" s="219">
        <f t="shared" ref="D194:G194" si="104">D195+D196+D206</f>
        <v>13987.5</v>
      </c>
      <c r="E194" s="219">
        <f t="shared" si="104"/>
        <v>7715.4</v>
      </c>
      <c r="F194" s="219">
        <f t="shared" si="104"/>
        <v>7286.6</v>
      </c>
      <c r="G194" s="219">
        <f t="shared" si="104"/>
        <v>7715.4</v>
      </c>
      <c r="H194" s="89">
        <f t="shared" si="100"/>
        <v>1.2E-2</v>
      </c>
      <c r="I194" s="89">
        <f t="shared" si="102"/>
        <v>1</v>
      </c>
      <c r="J194" s="217">
        <f t="shared" si="101"/>
        <v>-6272.1</v>
      </c>
      <c r="K194" s="216">
        <f>G194/D194</f>
        <v>0.55200000000000005</v>
      </c>
      <c r="L194" s="218">
        <f t="shared" si="94"/>
        <v>428.8</v>
      </c>
    </row>
    <row r="195" spans="1:12" ht="40.5">
      <c r="A195" s="16">
        <v>611</v>
      </c>
      <c r="B195" s="8" t="s">
        <v>103</v>
      </c>
      <c r="C195" s="101">
        <v>9507.1</v>
      </c>
      <c r="D195" s="118">
        <v>9437</v>
      </c>
      <c r="E195" s="118">
        <v>5246.9</v>
      </c>
      <c r="F195" s="118">
        <v>5612.4</v>
      </c>
      <c r="G195" s="118">
        <v>5246.9</v>
      </c>
      <c r="H195" s="208">
        <f t="shared" si="100"/>
        <v>8.0000000000000002E-3</v>
      </c>
      <c r="I195" s="208">
        <f t="shared" si="102"/>
        <v>1</v>
      </c>
      <c r="J195" s="209">
        <f t="shared" si="101"/>
        <v>-4190.1000000000004</v>
      </c>
      <c r="K195" s="208">
        <f>G195/D195</f>
        <v>0.55600000000000005</v>
      </c>
      <c r="L195" s="118">
        <f t="shared" si="94"/>
        <v>-365.5</v>
      </c>
    </row>
    <row r="196" spans="1:12">
      <c r="A196" s="16">
        <v>612</v>
      </c>
      <c r="B196" s="8" t="s">
        <v>224</v>
      </c>
      <c r="C196" s="101">
        <v>595.29999999999995</v>
      </c>
      <c r="D196" s="118">
        <v>835.7</v>
      </c>
      <c r="E196" s="118">
        <v>667.4</v>
      </c>
      <c r="F196" s="118">
        <v>174.1</v>
      </c>
      <c r="G196" s="118">
        <v>667.4</v>
      </c>
      <c r="H196" s="208">
        <f t="shared" si="100"/>
        <v>1E-3</v>
      </c>
      <c r="I196" s="208">
        <f t="shared" si="102"/>
        <v>1</v>
      </c>
      <c r="J196" s="209">
        <f t="shared" si="101"/>
        <v>-168.3</v>
      </c>
      <c r="K196" s="208">
        <f>G196/D196</f>
        <v>0.79900000000000004</v>
      </c>
      <c r="L196" s="118">
        <f>G196-F196</f>
        <v>493.3</v>
      </c>
    </row>
    <row r="197" spans="1:12">
      <c r="A197" s="106"/>
      <c r="B197" s="107" t="s">
        <v>198</v>
      </c>
      <c r="C197" s="107"/>
      <c r="D197" s="108"/>
      <c r="E197" s="108"/>
      <c r="F197" s="108"/>
      <c r="G197" s="108"/>
      <c r="H197" s="210"/>
      <c r="I197" s="210"/>
      <c r="J197" s="211"/>
      <c r="K197" s="210"/>
      <c r="L197" s="108"/>
    </row>
    <row r="198" spans="1:12">
      <c r="A198" s="106"/>
      <c r="B198" s="100" t="s">
        <v>105</v>
      </c>
      <c r="C198" s="101">
        <v>8618.7000000000007</v>
      </c>
      <c r="D198" s="108">
        <v>8585.5</v>
      </c>
      <c r="E198" s="108">
        <v>4938</v>
      </c>
      <c r="F198" s="108">
        <v>4810.8</v>
      </c>
      <c r="G198" s="108">
        <v>4938</v>
      </c>
      <c r="H198" s="210">
        <f t="shared" ref="H198:H200" si="105">G198/$G$211</f>
        <v>7.0000000000000001E-3</v>
      </c>
      <c r="I198" s="210">
        <f t="shared" si="102"/>
        <v>1</v>
      </c>
      <c r="J198" s="211">
        <f t="shared" ref="J198:J203" si="106">G198-D198</f>
        <v>-3647.5</v>
      </c>
      <c r="K198" s="210">
        <f t="shared" ref="K198:K203" si="107">G198/D198</f>
        <v>0.57499999999999996</v>
      </c>
      <c r="L198" s="108">
        <f>G198-F198</f>
        <v>127.2</v>
      </c>
    </row>
    <row r="199" spans="1:12">
      <c r="A199" s="106"/>
      <c r="B199" s="100" t="s">
        <v>179</v>
      </c>
      <c r="C199" s="101">
        <v>33.700000000000003</v>
      </c>
      <c r="D199" s="108">
        <v>33.700000000000003</v>
      </c>
      <c r="E199" s="108">
        <v>19.399999999999999</v>
      </c>
      <c r="F199" s="108">
        <v>13.6</v>
      </c>
      <c r="G199" s="108">
        <v>19.399999999999999</v>
      </c>
      <c r="H199" s="210">
        <f t="shared" si="105"/>
        <v>0</v>
      </c>
      <c r="I199" s="210">
        <f t="shared" si="102"/>
        <v>1</v>
      </c>
      <c r="J199" s="211">
        <f t="shared" si="106"/>
        <v>-14.3</v>
      </c>
      <c r="K199" s="210">
        <f t="shared" si="107"/>
        <v>0.57599999999999996</v>
      </c>
      <c r="L199" s="108">
        <f>G199-F199</f>
        <v>5.8</v>
      </c>
    </row>
    <row r="200" spans="1:12">
      <c r="A200" s="99"/>
      <c r="B200" s="100" t="s">
        <v>108</v>
      </c>
      <c r="C200" s="101">
        <v>1115.3</v>
      </c>
      <c r="D200" s="108">
        <v>1285.5999999999999</v>
      </c>
      <c r="E200" s="108">
        <v>769.5</v>
      </c>
      <c r="F200" s="108">
        <v>709.9</v>
      </c>
      <c r="G200" s="108">
        <v>769.5</v>
      </c>
      <c r="H200" s="210">
        <f t="shared" si="105"/>
        <v>1E-3</v>
      </c>
      <c r="I200" s="210">
        <f t="shared" si="102"/>
        <v>1</v>
      </c>
      <c r="J200" s="211">
        <f t="shared" si="106"/>
        <v>-516.1</v>
      </c>
      <c r="K200" s="210">
        <f t="shared" si="107"/>
        <v>0.59899999999999998</v>
      </c>
      <c r="L200" s="108">
        <f>G200-F200</f>
        <v>59.6</v>
      </c>
    </row>
    <row r="201" spans="1:12">
      <c r="A201" s="99"/>
      <c r="B201" s="100" t="s">
        <v>176</v>
      </c>
      <c r="C201" s="101">
        <v>208.2</v>
      </c>
      <c r="D201" s="108">
        <v>207.6</v>
      </c>
      <c r="E201" s="108">
        <v>71.2</v>
      </c>
      <c r="F201" s="108">
        <v>134.4</v>
      </c>
      <c r="G201" s="108">
        <v>71.2</v>
      </c>
      <c r="H201" s="210">
        <f t="shared" ref="H201:H202" si="108">G201/$G$211</f>
        <v>0</v>
      </c>
      <c r="I201" s="210">
        <f t="shared" si="102"/>
        <v>1</v>
      </c>
      <c r="J201" s="211">
        <f t="shared" si="106"/>
        <v>-136.4</v>
      </c>
      <c r="K201" s="210">
        <f t="shared" si="107"/>
        <v>0.34300000000000003</v>
      </c>
      <c r="L201" s="108">
        <f t="shared" ref="L201:L202" si="109">G201-F201</f>
        <v>-63.2</v>
      </c>
    </row>
    <row r="202" spans="1:12">
      <c r="A202" s="99"/>
      <c r="B202" s="100" t="s">
        <v>177</v>
      </c>
      <c r="C202" s="101">
        <v>126.5</v>
      </c>
      <c r="D202" s="108">
        <v>160.19999999999999</v>
      </c>
      <c r="E202" s="108">
        <v>116.3</v>
      </c>
      <c r="F202" s="108">
        <v>117.8</v>
      </c>
      <c r="G202" s="108">
        <v>116.3</v>
      </c>
      <c r="H202" s="210">
        <f t="shared" si="108"/>
        <v>0</v>
      </c>
      <c r="I202" s="210">
        <f t="shared" si="102"/>
        <v>1</v>
      </c>
      <c r="J202" s="211">
        <f t="shared" si="106"/>
        <v>-43.9</v>
      </c>
      <c r="K202" s="210">
        <f t="shared" si="107"/>
        <v>0.72599999999999998</v>
      </c>
      <c r="L202" s="108">
        <f t="shared" si="109"/>
        <v>-1.5</v>
      </c>
    </row>
    <row r="203" spans="1:12" hidden="1">
      <c r="A203" s="16"/>
      <c r="B203" s="8" t="s">
        <v>104</v>
      </c>
      <c r="C203" s="101"/>
      <c r="D203" s="172"/>
      <c r="E203" s="172"/>
      <c r="F203" s="172"/>
      <c r="G203" s="172"/>
      <c r="H203" s="176">
        <f>G203/$G$211</f>
        <v>0</v>
      </c>
      <c r="I203" s="208" t="str">
        <f t="shared" si="102"/>
        <v>0,0%</v>
      </c>
      <c r="J203" s="177">
        <f t="shared" si="106"/>
        <v>0</v>
      </c>
      <c r="K203" s="176" t="e">
        <f t="shared" si="107"/>
        <v>#DIV/0!</v>
      </c>
      <c r="L203" s="172">
        <f>G203-F203</f>
        <v>0</v>
      </c>
    </row>
    <row r="204" spans="1:12" hidden="1">
      <c r="A204" s="157"/>
      <c r="B204" s="156" t="s">
        <v>27</v>
      </c>
      <c r="C204" s="101"/>
      <c r="D204" s="172"/>
      <c r="E204" s="172"/>
      <c r="F204" s="172"/>
      <c r="G204" s="172"/>
      <c r="H204" s="176"/>
      <c r="I204" s="208" t="str">
        <f t="shared" si="102"/>
        <v>0,0%</v>
      </c>
      <c r="J204" s="177"/>
      <c r="K204" s="176"/>
      <c r="L204" s="172"/>
    </row>
    <row r="205" spans="1:12" ht="27" hidden="1">
      <c r="A205" s="157"/>
      <c r="B205" s="156" t="s">
        <v>182</v>
      </c>
      <c r="C205" s="101"/>
      <c r="D205" s="172"/>
      <c r="E205" s="172"/>
      <c r="F205" s="172"/>
      <c r="G205" s="172"/>
      <c r="H205" s="176">
        <f t="shared" ref="H205:H211" si="110">G205/$G$211</f>
        <v>0</v>
      </c>
      <c r="I205" s="208" t="str">
        <f t="shared" si="102"/>
        <v>0,0%</v>
      </c>
      <c r="J205" s="177">
        <f t="shared" ref="J205:J210" si="111">G205-D205</f>
        <v>0</v>
      </c>
      <c r="K205" s="176" t="e">
        <f t="shared" ref="K205:K211" si="112">G205/D205</f>
        <v>#DIV/0!</v>
      </c>
      <c r="L205" s="172">
        <f>G205-F205</f>
        <v>0</v>
      </c>
    </row>
    <row r="206" spans="1:12" ht="67.5">
      <c r="A206" s="254" t="s">
        <v>231</v>
      </c>
      <c r="B206" s="156" t="s">
        <v>181</v>
      </c>
      <c r="C206" s="102">
        <v>2100</v>
      </c>
      <c r="D206" s="200">
        <v>3714.8</v>
      </c>
      <c r="E206" s="200">
        <v>1801.1</v>
      </c>
      <c r="F206" s="183">
        <v>1500.1</v>
      </c>
      <c r="G206" s="200">
        <v>1801.1</v>
      </c>
      <c r="H206" s="208">
        <f t="shared" si="110"/>
        <v>3.0000000000000001E-3</v>
      </c>
      <c r="I206" s="208">
        <f t="shared" si="102"/>
        <v>1</v>
      </c>
      <c r="J206" s="209">
        <f t="shared" si="111"/>
        <v>-1913.7</v>
      </c>
      <c r="K206" s="208">
        <f t="shared" si="112"/>
        <v>0.48499999999999999</v>
      </c>
      <c r="L206" s="118">
        <f>G206-F206</f>
        <v>301</v>
      </c>
    </row>
    <row r="207" spans="1:12" s="24" customFormat="1" ht="27">
      <c r="A207" s="84">
        <v>1300</v>
      </c>
      <c r="B207" s="81" t="s">
        <v>112</v>
      </c>
      <c r="C207" s="228">
        <f>C208</f>
        <v>16046</v>
      </c>
      <c r="D207" s="228">
        <f>D208</f>
        <v>16046</v>
      </c>
      <c r="E207" s="228">
        <f>E208</f>
        <v>10740</v>
      </c>
      <c r="F207" s="228">
        <f>F208</f>
        <v>12382.5</v>
      </c>
      <c r="G207" s="228">
        <f>G208</f>
        <v>10740</v>
      </c>
      <c r="H207" s="226">
        <f t="shared" si="110"/>
        <v>1.6E-2</v>
      </c>
      <c r="I207" s="89">
        <f t="shared" si="102"/>
        <v>1</v>
      </c>
      <c r="J207" s="227">
        <f t="shared" si="111"/>
        <v>-5306</v>
      </c>
      <c r="K207" s="226">
        <f t="shared" si="112"/>
        <v>0.66900000000000004</v>
      </c>
      <c r="L207" s="228">
        <f t="shared" si="94"/>
        <v>-1642.5</v>
      </c>
    </row>
    <row r="208" spans="1:12" s="40" customFormat="1" ht="27">
      <c r="A208" s="15" t="s">
        <v>76</v>
      </c>
      <c r="B208" s="33" t="s">
        <v>113</v>
      </c>
      <c r="C208" s="129">
        <v>16046</v>
      </c>
      <c r="D208" s="184">
        <v>16046</v>
      </c>
      <c r="E208" s="184">
        <v>10740</v>
      </c>
      <c r="F208" s="184">
        <v>12382.5</v>
      </c>
      <c r="G208" s="199">
        <v>10740</v>
      </c>
      <c r="H208" s="208">
        <f t="shared" si="110"/>
        <v>1.6E-2</v>
      </c>
      <c r="I208" s="208">
        <f t="shared" si="102"/>
        <v>1</v>
      </c>
      <c r="J208" s="209">
        <f t="shared" si="111"/>
        <v>-5306</v>
      </c>
      <c r="K208" s="208">
        <f t="shared" si="112"/>
        <v>0.66900000000000004</v>
      </c>
      <c r="L208" s="118">
        <f t="shared" si="94"/>
        <v>-1642.5</v>
      </c>
    </row>
    <row r="209" spans="1:12" s="24" customFormat="1" ht="40.5">
      <c r="A209" s="84">
        <v>1400</v>
      </c>
      <c r="B209" s="81" t="s">
        <v>160</v>
      </c>
      <c r="C209" s="228">
        <f>C210</f>
        <v>80000</v>
      </c>
      <c r="D209" s="228">
        <f>D210</f>
        <v>98140.9</v>
      </c>
      <c r="E209" s="228">
        <f>E210</f>
        <v>81850</v>
      </c>
      <c r="F209" s="80">
        <f>F210</f>
        <v>36000</v>
      </c>
      <c r="G209" s="80">
        <f>G210</f>
        <v>81850</v>
      </c>
      <c r="H209" s="78">
        <f t="shared" si="110"/>
        <v>0.123</v>
      </c>
      <c r="I209" s="89">
        <f t="shared" si="102"/>
        <v>1</v>
      </c>
      <c r="J209" s="79">
        <f t="shared" si="111"/>
        <v>-16290.9</v>
      </c>
      <c r="K209" s="226">
        <f t="shared" si="112"/>
        <v>0.83399999999999996</v>
      </c>
      <c r="L209" s="228">
        <f t="shared" ref="L209:L210" si="113">G209-F209</f>
        <v>45850</v>
      </c>
    </row>
    <row r="210" spans="1:12" s="40" customFormat="1">
      <c r="A210" s="15" t="s">
        <v>159</v>
      </c>
      <c r="B210" s="33" t="s">
        <v>161</v>
      </c>
      <c r="C210" s="129">
        <v>80000</v>
      </c>
      <c r="D210" s="184">
        <v>98140.9</v>
      </c>
      <c r="E210" s="184">
        <v>81850</v>
      </c>
      <c r="F210" s="184">
        <v>36000</v>
      </c>
      <c r="G210" s="199">
        <v>81850</v>
      </c>
      <c r="H210" s="208">
        <f t="shared" si="110"/>
        <v>0.123</v>
      </c>
      <c r="I210" s="208">
        <f t="shared" si="102"/>
        <v>1</v>
      </c>
      <c r="J210" s="209">
        <f t="shared" si="111"/>
        <v>-16290.9</v>
      </c>
      <c r="K210" s="208">
        <f t="shared" si="112"/>
        <v>0.83399999999999996</v>
      </c>
      <c r="L210" s="118">
        <f t="shared" si="113"/>
        <v>45850</v>
      </c>
    </row>
    <row r="211" spans="1:12" s="24" customFormat="1" ht="16.5">
      <c r="A211" s="76"/>
      <c r="B211" s="85" t="s">
        <v>55</v>
      </c>
      <c r="C211" s="228">
        <f>C52+C71+C78+C111+C160+C174+C190+C193+C207+C209</f>
        <v>608971.6</v>
      </c>
      <c r="D211" s="228">
        <f>D52+D71+D78+D111+D160+D174+D190+D193+D207+D209</f>
        <v>1011649.5</v>
      </c>
      <c r="E211" s="228">
        <f>E52+E71+E78+E111+E160+E174+E190+E193+E207+E209</f>
        <v>664327</v>
      </c>
      <c r="F211" s="228">
        <f>F52+F71+F78+F111+F160+F174+F190+F193+F207+F209</f>
        <v>426939.2</v>
      </c>
      <c r="G211" s="228">
        <f>G52+G71+G78+G111+G160+G174+G190+G193+G207+G209</f>
        <v>664327</v>
      </c>
      <c r="H211" s="78">
        <f t="shared" si="110"/>
        <v>1</v>
      </c>
      <c r="I211" s="89">
        <f t="shared" si="102"/>
        <v>1</v>
      </c>
      <c r="J211" s="80">
        <f>J52+J71+J78+J111+J160+J174+J190+J193+J207</f>
        <v>-331031.59999999998</v>
      </c>
      <c r="K211" s="226">
        <f t="shared" si="112"/>
        <v>0.65700000000000003</v>
      </c>
      <c r="L211" s="228">
        <f>G211-F211</f>
        <v>237387.8</v>
      </c>
    </row>
    <row r="212" spans="1:12" s="1" customFormat="1" ht="16.5">
      <c r="A212" s="30"/>
      <c r="B212" s="67"/>
      <c r="C212" s="133"/>
      <c r="D212" s="221"/>
      <c r="E212" s="253"/>
      <c r="F212" s="231"/>
      <c r="G212" s="255"/>
      <c r="H212" s="232"/>
      <c r="I212" s="252"/>
      <c r="J212" s="233"/>
      <c r="K212" s="232"/>
      <c r="L212" s="231"/>
    </row>
    <row r="213" spans="1:12">
      <c r="A213" s="17"/>
      <c r="B213" s="5" t="s">
        <v>67</v>
      </c>
      <c r="C213" s="274">
        <f>C49-C211</f>
        <v>0</v>
      </c>
      <c r="D213" s="276">
        <f>D49-D211</f>
        <v>-24288.7</v>
      </c>
      <c r="E213" s="276">
        <f>E49-E211</f>
        <v>-826.8</v>
      </c>
      <c r="F213" s="278">
        <f>F49-F211</f>
        <v>44487.8</v>
      </c>
      <c r="G213" s="278">
        <f>G49-G211</f>
        <v>-655.6</v>
      </c>
      <c r="H213" s="266">
        <f>G213/G213</f>
        <v>1</v>
      </c>
      <c r="I213" s="266">
        <f>H213/H213</f>
        <v>1</v>
      </c>
      <c r="J213" s="268">
        <f>G213-D213</f>
        <v>23633.1</v>
      </c>
      <c r="K213" s="266">
        <f>G213/D213</f>
        <v>2.7E-2</v>
      </c>
      <c r="L213" s="271">
        <f>G213-F213</f>
        <v>-45143.4</v>
      </c>
    </row>
    <row r="214" spans="1:12">
      <c r="A214" s="17"/>
      <c r="B214" s="5" t="s">
        <v>68</v>
      </c>
      <c r="C214" s="275"/>
      <c r="D214" s="277"/>
      <c r="E214" s="277"/>
      <c r="F214" s="279"/>
      <c r="G214" s="279"/>
      <c r="H214" s="267"/>
      <c r="I214" s="267"/>
      <c r="J214" s="269"/>
      <c r="K214" s="267"/>
      <c r="L214" s="272"/>
    </row>
    <row r="215" spans="1:12" ht="27">
      <c r="A215" s="17"/>
      <c r="B215" s="5" t="s">
        <v>69</v>
      </c>
      <c r="C215" s="131">
        <f>C216+C219</f>
        <v>0</v>
      </c>
      <c r="D215" s="185">
        <f>D216+D219</f>
        <v>24288.7</v>
      </c>
      <c r="E215" s="234">
        <f>E216+E219</f>
        <v>826.8</v>
      </c>
      <c r="F215" s="185">
        <f>F216+F219</f>
        <v>-44487.8</v>
      </c>
      <c r="G215" s="185">
        <f>G216+G219</f>
        <v>655.6</v>
      </c>
      <c r="H215" s="230">
        <f>G215/G215</f>
        <v>1</v>
      </c>
      <c r="I215" s="230">
        <f>H215/H215</f>
        <v>1</v>
      </c>
      <c r="J215" s="235">
        <f t="shared" ref="J215:J221" si="114">G215-D215</f>
        <v>-23633.1</v>
      </c>
      <c r="K215" s="230">
        <f>G215/D215</f>
        <v>2.7E-2</v>
      </c>
      <c r="L215" s="229">
        <f>G215-F215</f>
        <v>45143.4</v>
      </c>
    </row>
    <row r="216" spans="1:12" ht="27">
      <c r="A216" s="41" t="s">
        <v>85</v>
      </c>
      <c r="B216" s="68" t="s">
        <v>86</v>
      </c>
      <c r="C216" s="134">
        <f>C217+C218</f>
        <v>0</v>
      </c>
      <c r="D216" s="197">
        <f>D217+D218</f>
        <v>20000</v>
      </c>
      <c r="E216" s="197">
        <f>E217+E218</f>
        <v>0</v>
      </c>
      <c r="F216" s="229">
        <f>F217+F218</f>
        <v>0</v>
      </c>
      <c r="G216" s="229">
        <f>G217+G218</f>
        <v>0</v>
      </c>
      <c r="H216" s="230">
        <v>0</v>
      </c>
      <c r="I216" s="230">
        <v>0</v>
      </c>
      <c r="J216" s="235">
        <f t="shared" si="114"/>
        <v>-20000</v>
      </c>
      <c r="K216" s="230">
        <v>0</v>
      </c>
      <c r="L216" s="199">
        <f>G216-F216</f>
        <v>0</v>
      </c>
    </row>
    <row r="217" spans="1:12" s="40" customFormat="1" ht="27">
      <c r="A217" s="16" t="s">
        <v>81</v>
      </c>
      <c r="B217" s="69" t="s">
        <v>82</v>
      </c>
      <c r="C217" s="129">
        <v>118500</v>
      </c>
      <c r="D217" s="184">
        <v>168500</v>
      </c>
      <c r="E217" s="184">
        <v>148500</v>
      </c>
      <c r="F217" s="199">
        <v>98500</v>
      </c>
      <c r="G217" s="199">
        <v>148500</v>
      </c>
      <c r="H217" s="230">
        <v>0</v>
      </c>
      <c r="I217" s="230">
        <v>0</v>
      </c>
      <c r="J217" s="236">
        <f t="shared" si="114"/>
        <v>-20000</v>
      </c>
      <c r="K217" s="237">
        <f>G217/D217</f>
        <v>0.88100000000000001</v>
      </c>
      <c r="L217" s="199">
        <f>G217-F217</f>
        <v>50000</v>
      </c>
    </row>
    <row r="218" spans="1:12" s="40" customFormat="1" ht="40.5">
      <c r="A218" s="16" t="s">
        <v>83</v>
      </c>
      <c r="B218" s="69" t="s">
        <v>84</v>
      </c>
      <c r="C218" s="129">
        <v>-118500</v>
      </c>
      <c r="D218" s="184">
        <v>-148500</v>
      </c>
      <c r="E218" s="184">
        <v>-148500</v>
      </c>
      <c r="F218" s="199">
        <v>-98500</v>
      </c>
      <c r="G218" s="199">
        <v>-148500</v>
      </c>
      <c r="H218" s="230">
        <v>0</v>
      </c>
      <c r="I218" s="230">
        <v>0</v>
      </c>
      <c r="J218" s="236">
        <f t="shared" si="114"/>
        <v>0</v>
      </c>
      <c r="K218" s="237">
        <f>G218/D218</f>
        <v>1</v>
      </c>
      <c r="L218" s="199">
        <f>G218-F218</f>
        <v>-50000</v>
      </c>
    </row>
    <row r="219" spans="1:12" ht="27">
      <c r="A219" s="41" t="s">
        <v>87</v>
      </c>
      <c r="B219" s="68" t="s">
        <v>88</v>
      </c>
      <c r="C219" s="134">
        <f>C220+C221</f>
        <v>0</v>
      </c>
      <c r="D219" s="197">
        <f>D220+D221</f>
        <v>4288.7</v>
      </c>
      <c r="E219" s="197">
        <f>E220+E221</f>
        <v>826.8</v>
      </c>
      <c r="F219" s="229">
        <f>F220+F221</f>
        <v>-44487.8</v>
      </c>
      <c r="G219" s="229">
        <f>G220+G221</f>
        <v>655.6</v>
      </c>
      <c r="H219" s="230">
        <f>G215/G219</f>
        <v>1</v>
      </c>
      <c r="I219" s="230">
        <f>H215/H219</f>
        <v>1</v>
      </c>
      <c r="J219" s="235">
        <f t="shared" si="114"/>
        <v>-3633.1</v>
      </c>
      <c r="K219" s="230">
        <f>G219/D219</f>
        <v>0.153</v>
      </c>
      <c r="L219" s="234">
        <f>G219-F219</f>
        <v>45143.4</v>
      </c>
    </row>
    <row r="220" spans="1:12" ht="27">
      <c r="A220" s="15" t="s">
        <v>89</v>
      </c>
      <c r="B220" s="7" t="s">
        <v>51</v>
      </c>
      <c r="C220" s="129">
        <v>0</v>
      </c>
      <c r="D220" s="184">
        <v>0</v>
      </c>
      <c r="E220" s="184">
        <v>0</v>
      </c>
      <c r="F220" s="199">
        <v>-570812.6</v>
      </c>
      <c r="G220" s="199">
        <v>-813056.8</v>
      </c>
      <c r="H220" s="230">
        <f t="shared" ref="H220:I221" si="115">G216/G220</f>
        <v>0</v>
      </c>
      <c r="I220" s="230">
        <v>0</v>
      </c>
      <c r="J220" s="209">
        <f t="shared" si="114"/>
        <v>-813056.8</v>
      </c>
      <c r="K220" s="208">
        <v>0</v>
      </c>
      <c r="L220" s="118">
        <f>-(L49)</f>
        <v>-192244.4</v>
      </c>
    </row>
    <row r="221" spans="1:12" ht="27">
      <c r="A221" s="15" t="s">
        <v>90</v>
      </c>
      <c r="B221" s="7" t="s">
        <v>52</v>
      </c>
      <c r="C221" s="129">
        <v>0</v>
      </c>
      <c r="D221" s="184">
        <v>4288.7</v>
      </c>
      <c r="E221" s="184">
        <v>826.8</v>
      </c>
      <c r="F221" s="199">
        <v>526324.80000000005</v>
      </c>
      <c r="G221" s="199">
        <v>813712.4</v>
      </c>
      <c r="H221" s="230">
        <f t="shared" si="115"/>
        <v>0.182</v>
      </c>
      <c r="I221" s="230">
        <f t="shared" si="115"/>
        <v>0</v>
      </c>
      <c r="J221" s="209">
        <f t="shared" si="114"/>
        <v>809423.7</v>
      </c>
      <c r="K221" s="208">
        <f>G221/D221</f>
        <v>189.73400000000001</v>
      </c>
      <c r="L221" s="118">
        <f>L211</f>
        <v>237387.8</v>
      </c>
    </row>
    <row r="222" spans="1:12" ht="13.5" hidden="1" customHeight="1">
      <c r="A222" s="16" t="s">
        <v>10</v>
      </c>
      <c r="B222" s="10" t="s">
        <v>9</v>
      </c>
      <c r="C222" s="135"/>
      <c r="D222" s="26"/>
      <c r="E222" s="26"/>
      <c r="F222" s="6"/>
      <c r="G222" s="6"/>
      <c r="H222" s="176"/>
      <c r="I222" s="176"/>
      <c r="J222" s="90"/>
      <c r="K222" s="89"/>
      <c r="L222" s="88"/>
    </row>
    <row r="223" spans="1:12" ht="27" hidden="1" customHeight="1">
      <c r="A223" s="86"/>
      <c r="B223" s="87" t="s">
        <v>137</v>
      </c>
      <c r="C223" s="88">
        <f>C68+C157+C165+C180+C198</f>
        <v>83120.399999999994</v>
      </c>
      <c r="D223" s="88">
        <f>D68+D157+D165+D180+D198</f>
        <v>77359.3</v>
      </c>
      <c r="E223" s="88"/>
      <c r="F223" s="88">
        <f>F68+F157+F165+F180+F198</f>
        <v>54401.1</v>
      </c>
      <c r="G223" s="88">
        <f>G68+G157+G165+G180+G198</f>
        <v>57100.9</v>
      </c>
      <c r="H223" s="175">
        <f t="shared" ref="H223:H228" si="116">G223/$G$211</f>
        <v>8.5999999999999993E-2</v>
      </c>
      <c r="I223" s="175"/>
      <c r="J223" s="95">
        <f t="shared" ref="J223:J228" si="117">G223-D223</f>
        <v>-20258.400000000001</v>
      </c>
      <c r="K223" s="94">
        <f t="shared" ref="K223:K228" si="118">G223/D223</f>
        <v>0.73799999999999999</v>
      </c>
      <c r="L223" s="96">
        <f t="shared" ref="L223:L228" si="119">G223-F223</f>
        <v>2699.8</v>
      </c>
    </row>
    <row r="224" spans="1:12" ht="13.5" hidden="1" customHeight="1">
      <c r="A224" s="86" t="s">
        <v>10</v>
      </c>
      <c r="B224" s="87" t="s">
        <v>136</v>
      </c>
      <c r="C224" s="88">
        <f>C68</f>
        <v>9475.4</v>
      </c>
      <c r="D224" s="88">
        <f t="shared" ref="D224:G224" si="120">D68</f>
        <v>9709.2999999999993</v>
      </c>
      <c r="E224" s="88"/>
      <c r="F224" s="88">
        <f t="shared" ref="F224" si="121">F68</f>
        <v>6266.2</v>
      </c>
      <c r="G224" s="88">
        <f t="shared" si="120"/>
        <v>6130.2</v>
      </c>
      <c r="H224" s="175">
        <f t="shared" si="116"/>
        <v>8.9999999999999993E-3</v>
      </c>
      <c r="I224" s="175"/>
      <c r="J224" s="95">
        <f t="shared" si="117"/>
        <v>-3579.1</v>
      </c>
      <c r="K224" s="94">
        <f t="shared" si="118"/>
        <v>0.63100000000000001</v>
      </c>
      <c r="L224" s="96">
        <f t="shared" si="119"/>
        <v>-136</v>
      </c>
    </row>
    <row r="225" spans="1:12" ht="13.5" hidden="1" customHeight="1">
      <c r="A225" s="86"/>
      <c r="B225" s="87" t="s">
        <v>166</v>
      </c>
      <c r="C225" s="88">
        <f>C198+C180+C165</f>
        <v>61795.1</v>
      </c>
      <c r="D225" s="88">
        <f>D198+D180+D165</f>
        <v>57201.5</v>
      </c>
      <c r="E225" s="88"/>
      <c r="F225" s="88">
        <f>F198+F180+F165</f>
        <v>40321</v>
      </c>
      <c r="G225" s="88">
        <f>G198+G180+G165</f>
        <v>42991.4</v>
      </c>
      <c r="H225" s="175">
        <f t="shared" si="116"/>
        <v>6.5000000000000002E-2</v>
      </c>
      <c r="I225" s="175"/>
      <c r="J225" s="95">
        <f t="shared" si="117"/>
        <v>-14210.1</v>
      </c>
      <c r="K225" s="94">
        <f t="shared" si="118"/>
        <v>0.752</v>
      </c>
      <c r="L225" s="96">
        <f t="shared" si="119"/>
        <v>2670.4</v>
      </c>
    </row>
    <row r="226" spans="1:12" ht="13.5" hidden="1" customHeight="1">
      <c r="A226" s="86" t="s">
        <v>10</v>
      </c>
      <c r="B226" s="87" t="s">
        <v>108</v>
      </c>
      <c r="C226" s="88">
        <f>C69+C167+C182+C200</f>
        <v>8459.1</v>
      </c>
      <c r="D226" s="88">
        <f>D69+D167+D182+D200</f>
        <v>8629.4</v>
      </c>
      <c r="E226" s="88"/>
      <c r="F226" s="88">
        <f>F69+F167+F182+F200</f>
        <v>5192.3999999999996</v>
      </c>
      <c r="G226" s="88">
        <f>G69+G167+G182+G200</f>
        <v>5874.1</v>
      </c>
      <c r="H226" s="175">
        <f t="shared" si="116"/>
        <v>8.9999999999999993E-3</v>
      </c>
      <c r="I226" s="175"/>
      <c r="J226" s="95">
        <f t="shared" si="117"/>
        <v>-2755.3</v>
      </c>
      <c r="K226" s="94">
        <f t="shared" si="118"/>
        <v>0.68100000000000005</v>
      </c>
      <c r="L226" s="96">
        <f t="shared" si="119"/>
        <v>681.7</v>
      </c>
    </row>
    <row r="227" spans="1:12" ht="13.5" hidden="1" customHeight="1">
      <c r="A227" s="86" t="s">
        <v>10</v>
      </c>
      <c r="B227" s="91" t="s">
        <v>75</v>
      </c>
      <c r="C227" s="101"/>
      <c r="D227" s="118"/>
      <c r="E227" s="118"/>
      <c r="F227" s="118"/>
      <c r="G227" s="118"/>
      <c r="H227" s="175">
        <f t="shared" si="116"/>
        <v>0</v>
      </c>
      <c r="I227" s="175"/>
      <c r="J227" s="95">
        <f t="shared" si="117"/>
        <v>0</v>
      </c>
      <c r="K227" s="94" t="e">
        <f t="shared" si="118"/>
        <v>#DIV/0!</v>
      </c>
      <c r="L227" s="96">
        <f t="shared" si="119"/>
        <v>0</v>
      </c>
    </row>
    <row r="228" spans="1:12" ht="13.5" hidden="1" customHeight="1">
      <c r="A228" s="86"/>
      <c r="B228" s="91" t="s">
        <v>114</v>
      </c>
      <c r="C228" s="88">
        <f>C70+C77+C110+C159+C173+C188+C206</f>
        <v>139192.9</v>
      </c>
      <c r="D228" s="88">
        <f>D70+D77+D110+D159+D173+D188+D206</f>
        <v>479154.5</v>
      </c>
      <c r="E228" s="88"/>
      <c r="F228" s="88">
        <f>F70+F77+F110+F159+F173+F188+F206</f>
        <v>133039.1</v>
      </c>
      <c r="G228" s="88">
        <f>G70+G77+G110+G159+G173+G188+G206</f>
        <v>310943.5</v>
      </c>
      <c r="H228" s="175">
        <f t="shared" si="116"/>
        <v>0.46800000000000003</v>
      </c>
      <c r="I228" s="175"/>
      <c r="J228" s="95">
        <f t="shared" si="117"/>
        <v>-168211</v>
      </c>
      <c r="K228" s="94">
        <f t="shared" si="118"/>
        <v>0.64900000000000002</v>
      </c>
      <c r="L228" s="96">
        <f t="shared" si="119"/>
        <v>177904.4</v>
      </c>
    </row>
    <row r="229" spans="1:12">
      <c r="B229" s="103"/>
      <c r="C229" s="28"/>
      <c r="D229" s="29"/>
      <c r="E229" s="29"/>
      <c r="F229" s="29"/>
      <c r="G229" s="29"/>
      <c r="H229" s="31"/>
      <c r="I229" s="31"/>
      <c r="J229" s="32"/>
      <c r="K229" s="31"/>
      <c r="L229" s="29"/>
    </row>
    <row r="230" spans="1:12">
      <c r="A230" s="63"/>
      <c r="D230" s="29"/>
      <c r="E230" s="29"/>
      <c r="H230" s="61" t="s">
        <v>10</v>
      </c>
      <c r="I230" s="61"/>
    </row>
    <row r="231" spans="1:12">
      <c r="B231" s="70"/>
      <c r="C231" s="71"/>
      <c r="D231" s="72"/>
      <c r="E231" s="72"/>
      <c r="F231" s="36"/>
      <c r="G231" s="36"/>
      <c r="H231" s="73"/>
      <c r="I231" s="73"/>
      <c r="J231" s="73"/>
      <c r="K231" s="61" t="s">
        <v>10</v>
      </c>
      <c r="L231" s="2"/>
    </row>
    <row r="232" spans="1:12">
      <c r="B232" s="74"/>
      <c r="C232" s="74"/>
      <c r="D232" s="72"/>
      <c r="E232" s="72"/>
      <c r="F232" s="73"/>
      <c r="G232" s="73"/>
      <c r="H232" s="73"/>
      <c r="I232" s="73"/>
      <c r="J232" s="75"/>
    </row>
    <row r="233" spans="1:12">
      <c r="H233" s="61"/>
      <c r="I233" s="61"/>
    </row>
    <row r="234" spans="1:12">
      <c r="H234" s="61"/>
      <c r="I234" s="61"/>
    </row>
    <row r="235" spans="1:12">
      <c r="H235" s="61"/>
      <c r="I235" s="61"/>
    </row>
    <row r="236" spans="1:12">
      <c r="H236" s="61"/>
      <c r="I236" s="61"/>
    </row>
    <row r="237" spans="1:12">
      <c r="H237" s="61"/>
      <c r="I237" s="61"/>
    </row>
    <row r="238" spans="1:12">
      <c r="H238" s="61"/>
      <c r="I238" s="61"/>
    </row>
    <row r="239" spans="1:12">
      <c r="H239" s="61"/>
      <c r="I239" s="61"/>
    </row>
    <row r="240" spans="1:12">
      <c r="H240" s="61"/>
      <c r="I240" s="61"/>
    </row>
    <row r="241" spans="8:9">
      <c r="H241" s="61"/>
      <c r="I241" s="61"/>
    </row>
    <row r="242" spans="8:9">
      <c r="H242" s="61"/>
      <c r="I242" s="61"/>
    </row>
    <row r="243" spans="8:9">
      <c r="H243" s="61"/>
      <c r="I243" s="61"/>
    </row>
    <row r="244" spans="8:9">
      <c r="H244" s="61"/>
      <c r="I244" s="61"/>
    </row>
    <row r="245" spans="8:9">
      <c r="H245" s="61"/>
      <c r="I245" s="61"/>
    </row>
    <row r="246" spans="8:9">
      <c r="H246" s="61"/>
      <c r="I246" s="61"/>
    </row>
    <row r="247" spans="8:9">
      <c r="H247" s="61"/>
      <c r="I247" s="61"/>
    </row>
    <row r="248" spans="8:9">
      <c r="H248" s="61"/>
      <c r="I248" s="61"/>
    </row>
    <row r="249" spans="8:9">
      <c r="H249" s="61"/>
      <c r="I249" s="61"/>
    </row>
    <row r="250" spans="8:9">
      <c r="H250" s="61"/>
      <c r="I250" s="61"/>
    </row>
    <row r="251" spans="8:9">
      <c r="H251" s="61"/>
      <c r="I251" s="61"/>
    </row>
    <row r="252" spans="8:9">
      <c r="H252" s="61"/>
      <c r="I252" s="61"/>
    </row>
    <row r="253" spans="8:9">
      <c r="H253" s="61"/>
      <c r="I253" s="61"/>
    </row>
    <row r="254" spans="8:9">
      <c r="H254" s="61"/>
      <c r="I254" s="61"/>
    </row>
    <row r="255" spans="8:9">
      <c r="H255" s="61"/>
      <c r="I255" s="61"/>
    </row>
    <row r="256" spans="8:9">
      <c r="H256" s="61"/>
      <c r="I256" s="61"/>
    </row>
    <row r="257" spans="8:9">
      <c r="H257" s="61"/>
      <c r="I257" s="61"/>
    </row>
    <row r="258" spans="8:9">
      <c r="H258" s="61"/>
      <c r="I258" s="61"/>
    </row>
    <row r="259" spans="8:9">
      <c r="H259" s="61"/>
      <c r="I259" s="61"/>
    </row>
    <row r="260" spans="8:9">
      <c r="H260" s="61"/>
      <c r="I260" s="61"/>
    </row>
    <row r="261" spans="8:9">
      <c r="H261" s="61"/>
      <c r="I261" s="61"/>
    </row>
    <row r="262" spans="8:9">
      <c r="H262" s="61"/>
      <c r="I262" s="61"/>
    </row>
    <row r="263" spans="8:9">
      <c r="H263" s="61"/>
      <c r="I263" s="61"/>
    </row>
    <row r="264" spans="8:9">
      <c r="H264" s="61"/>
      <c r="I264" s="61"/>
    </row>
    <row r="265" spans="8:9">
      <c r="H265" s="61"/>
      <c r="I265" s="61"/>
    </row>
    <row r="266" spans="8:9">
      <c r="H266" s="61"/>
      <c r="I266" s="61"/>
    </row>
    <row r="267" spans="8:9">
      <c r="H267" s="61"/>
      <c r="I267" s="61"/>
    </row>
    <row r="268" spans="8:9">
      <c r="H268" s="61"/>
      <c r="I268" s="61"/>
    </row>
    <row r="269" spans="8:9">
      <c r="H269" s="61"/>
      <c r="I269" s="61"/>
    </row>
    <row r="270" spans="8:9">
      <c r="H270" s="61"/>
      <c r="I270" s="61"/>
    </row>
    <row r="271" spans="8:9">
      <c r="H271" s="61"/>
      <c r="I271" s="61"/>
    </row>
    <row r="272" spans="8:9">
      <c r="H272" s="61"/>
      <c r="I272" s="61"/>
    </row>
    <row r="273" spans="8:9">
      <c r="H273" s="61"/>
      <c r="I273" s="61"/>
    </row>
    <row r="274" spans="8:9">
      <c r="H274" s="61"/>
      <c r="I274" s="61"/>
    </row>
    <row r="275" spans="8:9">
      <c r="H275" s="61"/>
      <c r="I275" s="61"/>
    </row>
    <row r="276" spans="8:9">
      <c r="H276" s="61"/>
      <c r="I276" s="61"/>
    </row>
    <row r="277" spans="8:9">
      <c r="H277" s="61"/>
      <c r="I277" s="61"/>
    </row>
    <row r="278" spans="8:9">
      <c r="H278" s="61"/>
      <c r="I278" s="61"/>
    </row>
    <row r="279" spans="8:9">
      <c r="H279" s="61"/>
      <c r="I279" s="61"/>
    </row>
    <row r="280" spans="8:9">
      <c r="H280" s="61"/>
      <c r="I280" s="61"/>
    </row>
    <row r="281" spans="8:9">
      <c r="H281" s="61"/>
      <c r="I281" s="61"/>
    </row>
    <row r="282" spans="8:9">
      <c r="H282" s="61"/>
      <c r="I282" s="61"/>
    </row>
    <row r="283" spans="8:9">
      <c r="H283" s="61"/>
      <c r="I283" s="61"/>
    </row>
    <row r="284" spans="8:9">
      <c r="H284" s="61"/>
      <c r="I284" s="61"/>
    </row>
    <row r="285" spans="8:9">
      <c r="H285" s="61"/>
      <c r="I285" s="61"/>
    </row>
    <row r="286" spans="8:9">
      <c r="H286" s="61"/>
      <c r="I286" s="61"/>
    </row>
    <row r="287" spans="8:9">
      <c r="H287" s="61"/>
      <c r="I287" s="61"/>
    </row>
    <row r="288" spans="8:9">
      <c r="H288" s="61"/>
      <c r="I288" s="61"/>
    </row>
    <row r="289" spans="8:9">
      <c r="H289" s="61"/>
      <c r="I289" s="61"/>
    </row>
    <row r="290" spans="8:9">
      <c r="H290" s="61"/>
      <c r="I290" s="61"/>
    </row>
    <row r="291" spans="8:9">
      <c r="H291" s="61"/>
      <c r="I291" s="61"/>
    </row>
    <row r="292" spans="8:9">
      <c r="H292" s="61"/>
      <c r="I292" s="61"/>
    </row>
    <row r="293" spans="8:9">
      <c r="H293" s="61"/>
      <c r="I293" s="61"/>
    </row>
    <row r="294" spans="8:9">
      <c r="H294" s="61"/>
      <c r="I294" s="61"/>
    </row>
    <row r="295" spans="8:9">
      <c r="H295" s="61"/>
      <c r="I295" s="61"/>
    </row>
    <row r="296" spans="8:9">
      <c r="H296" s="61"/>
      <c r="I296" s="61"/>
    </row>
    <row r="297" spans="8:9">
      <c r="H297" s="61"/>
      <c r="I297" s="61"/>
    </row>
    <row r="298" spans="8:9">
      <c r="H298" s="61"/>
      <c r="I298" s="61"/>
    </row>
    <row r="299" spans="8:9">
      <c r="H299" s="61"/>
      <c r="I299" s="61"/>
    </row>
    <row r="300" spans="8:9">
      <c r="H300" s="61"/>
      <c r="I300" s="61"/>
    </row>
    <row r="301" spans="8:9">
      <c r="H301" s="61"/>
      <c r="I301" s="61"/>
    </row>
    <row r="302" spans="8:9">
      <c r="H302" s="61"/>
      <c r="I302" s="61"/>
    </row>
    <row r="303" spans="8:9">
      <c r="H303" s="61"/>
      <c r="I303" s="61"/>
    </row>
    <row r="304" spans="8:9">
      <c r="H304" s="61"/>
      <c r="I304" s="61"/>
    </row>
    <row r="305" spans="8:9">
      <c r="H305" s="61"/>
      <c r="I305" s="61"/>
    </row>
    <row r="306" spans="8:9">
      <c r="H306" s="61"/>
      <c r="I306" s="61"/>
    </row>
    <row r="307" spans="8:9">
      <c r="H307" s="61"/>
      <c r="I307" s="61"/>
    </row>
    <row r="308" spans="8:9">
      <c r="H308" s="61"/>
      <c r="I308" s="61"/>
    </row>
    <row r="309" spans="8:9">
      <c r="H309" s="61"/>
      <c r="I309" s="61"/>
    </row>
    <row r="310" spans="8:9">
      <c r="H310" s="61"/>
      <c r="I310" s="61"/>
    </row>
    <row r="311" spans="8:9">
      <c r="H311" s="61"/>
      <c r="I311" s="61"/>
    </row>
    <row r="312" spans="8:9">
      <c r="H312" s="61"/>
      <c r="I312" s="61"/>
    </row>
    <row r="313" spans="8:9">
      <c r="H313" s="61"/>
      <c r="I313" s="61"/>
    </row>
    <row r="314" spans="8:9">
      <c r="H314" s="61"/>
      <c r="I314" s="61"/>
    </row>
    <row r="315" spans="8:9">
      <c r="H315" s="61"/>
      <c r="I315" s="61"/>
    </row>
    <row r="316" spans="8:9">
      <c r="H316" s="61"/>
      <c r="I316" s="61"/>
    </row>
    <row r="317" spans="8:9">
      <c r="H317" s="61"/>
      <c r="I317" s="61"/>
    </row>
    <row r="318" spans="8:9">
      <c r="H318" s="61"/>
      <c r="I318" s="61"/>
    </row>
    <row r="319" spans="8:9">
      <c r="H319" s="61"/>
      <c r="I319" s="61"/>
    </row>
    <row r="320" spans="8:9">
      <c r="H320" s="61"/>
      <c r="I320" s="61"/>
    </row>
    <row r="321" spans="8:9">
      <c r="H321" s="61"/>
      <c r="I321" s="61"/>
    </row>
    <row r="322" spans="8:9">
      <c r="H322" s="61"/>
      <c r="I322" s="61"/>
    </row>
    <row r="323" spans="8:9">
      <c r="H323" s="61"/>
      <c r="I323" s="61"/>
    </row>
    <row r="324" spans="8:9">
      <c r="H324" s="61"/>
      <c r="I324" s="61"/>
    </row>
    <row r="325" spans="8:9">
      <c r="H325" s="61"/>
      <c r="I325" s="61"/>
    </row>
    <row r="326" spans="8:9">
      <c r="H326" s="61"/>
      <c r="I326" s="61"/>
    </row>
    <row r="327" spans="8:9">
      <c r="H327" s="61"/>
      <c r="I327" s="61"/>
    </row>
    <row r="328" spans="8:9">
      <c r="H328" s="61"/>
      <c r="I328" s="61"/>
    </row>
    <row r="329" spans="8:9">
      <c r="H329" s="61"/>
      <c r="I329" s="61"/>
    </row>
    <row r="330" spans="8:9">
      <c r="H330" s="61"/>
      <c r="I330" s="61"/>
    </row>
    <row r="331" spans="8:9">
      <c r="H331" s="61"/>
      <c r="I331" s="61"/>
    </row>
    <row r="332" spans="8:9">
      <c r="H332" s="61"/>
      <c r="I332" s="61"/>
    </row>
    <row r="333" spans="8:9">
      <c r="H333" s="61"/>
      <c r="I333" s="61"/>
    </row>
    <row r="334" spans="8:9">
      <c r="H334" s="61"/>
      <c r="I334" s="61"/>
    </row>
    <row r="335" spans="8:9">
      <c r="H335" s="61"/>
      <c r="I335" s="61"/>
    </row>
    <row r="336" spans="8:9">
      <c r="H336" s="61"/>
      <c r="I336" s="61"/>
    </row>
    <row r="337" spans="8:9">
      <c r="H337" s="61"/>
      <c r="I337" s="61"/>
    </row>
    <row r="338" spans="8:9">
      <c r="H338" s="61"/>
      <c r="I338" s="61"/>
    </row>
    <row r="339" spans="8:9">
      <c r="H339" s="61"/>
      <c r="I339" s="61"/>
    </row>
    <row r="340" spans="8:9">
      <c r="H340" s="61"/>
      <c r="I340" s="61"/>
    </row>
    <row r="341" spans="8:9">
      <c r="H341" s="61"/>
      <c r="I341" s="61"/>
    </row>
    <row r="342" spans="8:9">
      <c r="H342" s="61"/>
      <c r="I342" s="61"/>
    </row>
    <row r="343" spans="8:9">
      <c r="H343" s="61"/>
      <c r="I343" s="61"/>
    </row>
    <row r="344" spans="8:9">
      <c r="H344" s="61"/>
      <c r="I344" s="61"/>
    </row>
    <row r="345" spans="8:9">
      <c r="H345" s="61"/>
      <c r="I345" s="61"/>
    </row>
    <row r="346" spans="8:9">
      <c r="H346" s="61"/>
      <c r="I346" s="61"/>
    </row>
    <row r="347" spans="8:9">
      <c r="H347" s="61"/>
      <c r="I347" s="61"/>
    </row>
    <row r="348" spans="8:9">
      <c r="H348" s="61"/>
      <c r="I348" s="61"/>
    </row>
    <row r="349" spans="8:9">
      <c r="H349" s="61"/>
      <c r="I349" s="61"/>
    </row>
    <row r="350" spans="8:9">
      <c r="H350" s="61"/>
      <c r="I350" s="61"/>
    </row>
    <row r="351" spans="8:9">
      <c r="H351" s="61"/>
      <c r="I351" s="61"/>
    </row>
    <row r="352" spans="8:9">
      <c r="H352" s="61"/>
      <c r="I352" s="61"/>
    </row>
    <row r="353" spans="8:9">
      <c r="H353" s="61"/>
      <c r="I353" s="61"/>
    </row>
    <row r="354" spans="8:9">
      <c r="H354" s="61"/>
      <c r="I354" s="61"/>
    </row>
    <row r="355" spans="8:9">
      <c r="H355" s="61"/>
      <c r="I355" s="61"/>
    </row>
    <row r="356" spans="8:9">
      <c r="H356" s="61"/>
      <c r="I356" s="61"/>
    </row>
    <row r="357" spans="8:9">
      <c r="H357" s="61"/>
      <c r="I357" s="61"/>
    </row>
    <row r="358" spans="8:9">
      <c r="H358" s="61"/>
      <c r="I358" s="61"/>
    </row>
    <row r="359" spans="8:9">
      <c r="H359" s="61"/>
      <c r="I359" s="61"/>
    </row>
    <row r="360" spans="8:9">
      <c r="H360" s="61"/>
      <c r="I360" s="61"/>
    </row>
    <row r="361" spans="8:9">
      <c r="H361" s="61"/>
      <c r="I361" s="61"/>
    </row>
    <row r="362" spans="8:9">
      <c r="H362" s="61"/>
      <c r="I362" s="61"/>
    </row>
    <row r="363" spans="8:9">
      <c r="H363" s="61"/>
      <c r="I363" s="61"/>
    </row>
    <row r="364" spans="8:9">
      <c r="H364" s="61"/>
      <c r="I364" s="61"/>
    </row>
    <row r="365" spans="8:9">
      <c r="H365" s="61"/>
      <c r="I365" s="61"/>
    </row>
    <row r="366" spans="8:9">
      <c r="H366" s="61"/>
      <c r="I366" s="61"/>
    </row>
    <row r="367" spans="8:9">
      <c r="H367" s="61"/>
      <c r="I367" s="61"/>
    </row>
    <row r="368" spans="8:9">
      <c r="H368" s="61"/>
      <c r="I368" s="61"/>
    </row>
    <row r="369" spans="8:9">
      <c r="H369" s="61"/>
      <c r="I369" s="61"/>
    </row>
    <row r="370" spans="8:9">
      <c r="H370" s="61"/>
      <c r="I370" s="61"/>
    </row>
    <row r="371" spans="8:9">
      <c r="H371" s="61"/>
      <c r="I371" s="61"/>
    </row>
    <row r="372" spans="8:9">
      <c r="H372" s="61"/>
      <c r="I372" s="61"/>
    </row>
    <row r="373" spans="8:9">
      <c r="H373" s="61"/>
      <c r="I373" s="61"/>
    </row>
    <row r="374" spans="8:9">
      <c r="H374" s="61"/>
      <c r="I374" s="61"/>
    </row>
    <row r="375" spans="8:9">
      <c r="H375" s="61"/>
      <c r="I375" s="61"/>
    </row>
    <row r="376" spans="8:9">
      <c r="H376" s="61"/>
      <c r="I376" s="61"/>
    </row>
    <row r="377" spans="8:9">
      <c r="H377" s="61"/>
      <c r="I377" s="61"/>
    </row>
    <row r="378" spans="8:9">
      <c r="H378" s="61"/>
      <c r="I378" s="61"/>
    </row>
    <row r="379" spans="8:9">
      <c r="H379" s="61"/>
      <c r="I379" s="61"/>
    </row>
    <row r="380" spans="8:9">
      <c r="H380" s="61"/>
      <c r="I380" s="61"/>
    </row>
    <row r="381" spans="8:9">
      <c r="H381" s="61"/>
      <c r="I381" s="61"/>
    </row>
    <row r="382" spans="8:9">
      <c r="H382" s="61"/>
      <c r="I382" s="61"/>
    </row>
    <row r="383" spans="8:9">
      <c r="H383" s="61"/>
      <c r="I383" s="61"/>
    </row>
    <row r="384" spans="8:9">
      <c r="H384" s="61"/>
      <c r="I384" s="61"/>
    </row>
    <row r="385" spans="8:9">
      <c r="H385" s="61"/>
      <c r="I385" s="61"/>
    </row>
    <row r="386" spans="8:9">
      <c r="H386" s="61"/>
      <c r="I386" s="61"/>
    </row>
    <row r="387" spans="8:9">
      <c r="H387" s="61"/>
      <c r="I387" s="61"/>
    </row>
    <row r="388" spans="8:9">
      <c r="H388" s="61"/>
      <c r="I388" s="61"/>
    </row>
    <row r="389" spans="8:9">
      <c r="H389" s="61"/>
      <c r="I389" s="61"/>
    </row>
    <row r="390" spans="8:9">
      <c r="H390" s="61"/>
      <c r="I390" s="61"/>
    </row>
    <row r="391" spans="8:9">
      <c r="H391" s="61"/>
      <c r="I391" s="61"/>
    </row>
    <row r="392" spans="8:9">
      <c r="H392" s="61"/>
      <c r="I392" s="61"/>
    </row>
    <row r="393" spans="8:9">
      <c r="H393" s="61"/>
      <c r="I393" s="61"/>
    </row>
    <row r="394" spans="8:9">
      <c r="H394" s="61"/>
      <c r="I394" s="61"/>
    </row>
    <row r="395" spans="8:9">
      <c r="H395" s="61"/>
      <c r="I395" s="61"/>
    </row>
    <row r="396" spans="8:9">
      <c r="H396" s="61"/>
      <c r="I396" s="61"/>
    </row>
    <row r="397" spans="8:9">
      <c r="H397" s="61"/>
      <c r="I397" s="61"/>
    </row>
    <row r="398" spans="8:9">
      <c r="H398" s="61"/>
      <c r="I398" s="61"/>
    </row>
    <row r="399" spans="8:9">
      <c r="H399" s="61"/>
      <c r="I399" s="61"/>
    </row>
    <row r="400" spans="8:9">
      <c r="H400" s="61"/>
      <c r="I400" s="61"/>
    </row>
    <row r="401" spans="8:9">
      <c r="H401" s="61"/>
      <c r="I401" s="61"/>
    </row>
    <row r="402" spans="8:9">
      <c r="H402" s="61"/>
      <c r="I402" s="61"/>
    </row>
    <row r="403" spans="8:9">
      <c r="H403" s="61"/>
      <c r="I403" s="61"/>
    </row>
    <row r="404" spans="8:9">
      <c r="H404" s="61"/>
      <c r="I404" s="61"/>
    </row>
    <row r="405" spans="8:9">
      <c r="H405" s="61"/>
      <c r="I405" s="61"/>
    </row>
    <row r="406" spans="8:9">
      <c r="H406" s="61"/>
      <c r="I406" s="61"/>
    </row>
    <row r="407" spans="8:9">
      <c r="H407" s="61"/>
      <c r="I407" s="61"/>
    </row>
    <row r="408" spans="8:9">
      <c r="H408" s="61"/>
      <c r="I408" s="61"/>
    </row>
    <row r="409" spans="8:9">
      <c r="H409" s="61"/>
      <c r="I409" s="61"/>
    </row>
    <row r="410" spans="8:9">
      <c r="H410" s="61"/>
      <c r="I410" s="61"/>
    </row>
    <row r="411" spans="8:9">
      <c r="H411" s="61"/>
      <c r="I411" s="61"/>
    </row>
    <row r="412" spans="8:9">
      <c r="H412" s="61"/>
      <c r="I412" s="61"/>
    </row>
    <row r="413" spans="8:9">
      <c r="H413" s="61"/>
      <c r="I413" s="61"/>
    </row>
    <row r="414" spans="8:9">
      <c r="H414" s="61"/>
      <c r="I414" s="61"/>
    </row>
    <row r="415" spans="8:9">
      <c r="H415" s="61"/>
      <c r="I415" s="61"/>
    </row>
    <row r="416" spans="8:9">
      <c r="H416" s="61"/>
      <c r="I416" s="61"/>
    </row>
    <row r="417" spans="8:9">
      <c r="H417" s="61"/>
      <c r="I417" s="61"/>
    </row>
    <row r="418" spans="8:9">
      <c r="H418" s="61"/>
      <c r="I418" s="61"/>
    </row>
    <row r="419" spans="8:9">
      <c r="H419" s="61"/>
      <c r="I419" s="61"/>
    </row>
    <row r="420" spans="8:9">
      <c r="H420" s="61"/>
      <c r="I420" s="61"/>
    </row>
    <row r="421" spans="8:9">
      <c r="H421" s="61"/>
      <c r="I421" s="61"/>
    </row>
    <row r="422" spans="8:9">
      <c r="H422" s="61"/>
      <c r="I422" s="61"/>
    </row>
    <row r="423" spans="8:9">
      <c r="H423" s="61"/>
      <c r="I423" s="61"/>
    </row>
    <row r="424" spans="8:9">
      <c r="H424" s="61"/>
      <c r="I424" s="61"/>
    </row>
    <row r="425" spans="8:9">
      <c r="H425" s="61"/>
      <c r="I425" s="61"/>
    </row>
    <row r="426" spans="8:9">
      <c r="H426" s="61"/>
      <c r="I426" s="61"/>
    </row>
    <row r="427" spans="8:9">
      <c r="H427" s="61"/>
      <c r="I427" s="61"/>
    </row>
    <row r="428" spans="8:9">
      <c r="H428" s="61"/>
      <c r="I428" s="61"/>
    </row>
    <row r="429" spans="8:9">
      <c r="H429" s="61"/>
      <c r="I429" s="61"/>
    </row>
    <row r="430" spans="8:9">
      <c r="H430" s="61"/>
      <c r="I430" s="61"/>
    </row>
    <row r="431" spans="8:9">
      <c r="H431" s="61"/>
      <c r="I431" s="61"/>
    </row>
    <row r="432" spans="8:9">
      <c r="H432" s="61"/>
      <c r="I432" s="61"/>
    </row>
    <row r="433" spans="8:9">
      <c r="H433" s="61"/>
      <c r="I433" s="61"/>
    </row>
    <row r="434" spans="8:9">
      <c r="H434" s="61"/>
      <c r="I434" s="61"/>
    </row>
    <row r="435" spans="8:9">
      <c r="H435" s="61"/>
      <c r="I435" s="61"/>
    </row>
    <row r="436" spans="8:9">
      <c r="H436" s="61"/>
      <c r="I436" s="61"/>
    </row>
    <row r="437" spans="8:9">
      <c r="H437" s="61"/>
      <c r="I437" s="61"/>
    </row>
    <row r="438" spans="8:9">
      <c r="H438" s="61"/>
      <c r="I438" s="61"/>
    </row>
    <row r="439" spans="8:9">
      <c r="H439" s="61"/>
      <c r="I439" s="61"/>
    </row>
    <row r="440" spans="8:9">
      <c r="H440" s="61"/>
      <c r="I440" s="61"/>
    </row>
    <row r="441" spans="8:9">
      <c r="H441" s="61"/>
      <c r="I441" s="61"/>
    </row>
    <row r="442" spans="8:9">
      <c r="H442" s="61"/>
      <c r="I442" s="61"/>
    </row>
    <row r="443" spans="8:9">
      <c r="H443" s="61"/>
      <c r="I443" s="61"/>
    </row>
    <row r="444" spans="8:9">
      <c r="H444" s="61"/>
      <c r="I444" s="61"/>
    </row>
    <row r="445" spans="8:9">
      <c r="H445" s="61"/>
      <c r="I445" s="61"/>
    </row>
    <row r="446" spans="8:9">
      <c r="H446" s="61"/>
      <c r="I446" s="61"/>
    </row>
    <row r="447" spans="8:9">
      <c r="H447" s="61"/>
      <c r="I447" s="61"/>
    </row>
    <row r="448" spans="8:9">
      <c r="H448" s="61"/>
      <c r="I448" s="61"/>
    </row>
    <row r="449" spans="8:9">
      <c r="H449" s="61"/>
      <c r="I449" s="61"/>
    </row>
    <row r="450" spans="8:9">
      <c r="H450" s="61"/>
      <c r="I450" s="61"/>
    </row>
    <row r="451" spans="8:9">
      <c r="H451" s="61"/>
      <c r="I451" s="61"/>
    </row>
    <row r="452" spans="8:9">
      <c r="H452" s="61"/>
      <c r="I452" s="61"/>
    </row>
    <row r="453" spans="8:9">
      <c r="H453" s="61"/>
      <c r="I453" s="61"/>
    </row>
    <row r="454" spans="8:9">
      <c r="H454" s="61"/>
      <c r="I454" s="61"/>
    </row>
    <row r="455" spans="8:9">
      <c r="H455" s="61"/>
      <c r="I455" s="61"/>
    </row>
    <row r="456" spans="8:9">
      <c r="H456" s="61"/>
      <c r="I456" s="61"/>
    </row>
    <row r="457" spans="8:9">
      <c r="H457" s="61"/>
      <c r="I457" s="61"/>
    </row>
    <row r="458" spans="8:9">
      <c r="H458" s="61"/>
      <c r="I458" s="61"/>
    </row>
    <row r="459" spans="8:9">
      <c r="H459" s="61"/>
      <c r="I459" s="61"/>
    </row>
    <row r="460" spans="8:9">
      <c r="H460" s="61"/>
      <c r="I460" s="61"/>
    </row>
    <row r="461" spans="8:9">
      <c r="H461" s="61"/>
      <c r="I461" s="61"/>
    </row>
    <row r="462" spans="8:9">
      <c r="H462" s="61"/>
      <c r="I462" s="61"/>
    </row>
    <row r="463" spans="8:9">
      <c r="H463" s="61"/>
      <c r="I463" s="61"/>
    </row>
    <row r="464" spans="8:9">
      <c r="H464" s="61"/>
      <c r="I464" s="61"/>
    </row>
    <row r="465" spans="8:9">
      <c r="H465" s="61"/>
      <c r="I465" s="61"/>
    </row>
    <row r="466" spans="8:9">
      <c r="H466" s="61"/>
      <c r="I466" s="61"/>
    </row>
    <row r="467" spans="8:9">
      <c r="H467" s="61"/>
      <c r="I467" s="61"/>
    </row>
    <row r="468" spans="8:9">
      <c r="H468" s="61"/>
      <c r="I468" s="61"/>
    </row>
    <row r="469" spans="8:9">
      <c r="H469" s="61"/>
      <c r="I469" s="61"/>
    </row>
    <row r="470" spans="8:9">
      <c r="H470" s="61"/>
      <c r="I470" s="61"/>
    </row>
    <row r="471" spans="8:9">
      <c r="H471" s="61"/>
      <c r="I471" s="61"/>
    </row>
    <row r="472" spans="8:9">
      <c r="H472" s="61"/>
      <c r="I472" s="61"/>
    </row>
    <row r="473" spans="8:9">
      <c r="H473" s="61"/>
      <c r="I473" s="61"/>
    </row>
    <row r="474" spans="8:9">
      <c r="H474" s="61"/>
      <c r="I474" s="61"/>
    </row>
    <row r="475" spans="8:9">
      <c r="H475" s="61"/>
      <c r="I475" s="61"/>
    </row>
    <row r="476" spans="8:9">
      <c r="H476" s="61"/>
      <c r="I476" s="61"/>
    </row>
    <row r="477" spans="8:9">
      <c r="H477" s="61"/>
      <c r="I477" s="61"/>
    </row>
    <row r="478" spans="8:9">
      <c r="H478" s="61"/>
      <c r="I478" s="61"/>
    </row>
    <row r="479" spans="8:9">
      <c r="H479" s="61"/>
      <c r="I479" s="61"/>
    </row>
    <row r="480" spans="8:9">
      <c r="H480" s="61"/>
      <c r="I480" s="61"/>
    </row>
    <row r="481" spans="8:9">
      <c r="H481" s="61"/>
      <c r="I481" s="61"/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13:H214"/>
    <mergeCell ref="J213:J214"/>
    <mergeCell ref="K213:K214"/>
    <mergeCell ref="H1:L1"/>
    <mergeCell ref="L213:L214"/>
    <mergeCell ref="A2:K2"/>
    <mergeCell ref="C213:C214"/>
    <mergeCell ref="D213:D214"/>
    <mergeCell ref="G213:G214"/>
    <mergeCell ref="F213:F214"/>
    <mergeCell ref="E213:E214"/>
    <mergeCell ref="I213:I214"/>
  </mergeCells>
  <phoneticPr fontId="0" type="noConversion"/>
  <pageMargins left="0.25" right="0.25" top="0.75" bottom="0.75" header="0.3" footer="0.3"/>
  <pageSetup paperSize="9" scale="62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borisenkoea</cp:lastModifiedBy>
  <cp:lastPrinted>2017-10-12T11:14:05Z</cp:lastPrinted>
  <dcterms:created xsi:type="dcterms:W3CDTF">1998-04-06T06:06:47Z</dcterms:created>
  <dcterms:modified xsi:type="dcterms:W3CDTF">2017-11-07T10:57:31Z</dcterms:modified>
</cp:coreProperties>
</file>