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90" windowHeight="7380" tabRatio="682" firstSheet="11" activeTab="14"/>
  </bookViews>
  <sheets>
    <sheet name="СВОД" sheetId="18" r:id="rId1"/>
    <sheet name="№498-01 от 24.01.18г." sheetId="12" r:id="rId2"/>
    <sheet name="№500-01 от 01.02.18г." sheetId="13" r:id="rId3"/>
    <sheet name="№501-01 от 15.02.18г." sheetId="14" r:id="rId4"/>
    <sheet name="№511-01 от 28.03.18г. " sheetId="15" r:id="rId5"/>
    <sheet name="№514-01 от 18.04.18г." sheetId="16" r:id="rId6"/>
    <sheet name="№528-01 от 30.05.18г." sheetId="17" r:id="rId7"/>
    <sheet name="№536-01 от 27.06.18г." sheetId="19" r:id="rId8"/>
    <sheet name="№545-01 от 25.07.18г." sheetId="20" r:id="rId9"/>
    <sheet name="№550-01 от 31.08.18г." sheetId="21" r:id="rId10"/>
    <sheet name="№19-02 от 31.10.18г." sheetId="22" r:id="rId11"/>
    <sheet name="№33-02 от 28.11.18г." sheetId="23" r:id="rId12"/>
    <sheet name="№42-02 от 07.12.18г." sheetId="24" r:id="rId13"/>
    <sheet name="№44-02 от 20.12.18г." sheetId="25" r:id="rId14"/>
    <sheet name="№59-02 от 26.12.18г." sheetId="26" r:id="rId15"/>
  </sheets>
  <definedNames>
    <definedName name="_xlnm.Print_Titles" localSheetId="0">СВОД!$3:$3</definedName>
  </definedNames>
  <calcPr calcId="144525"/>
</workbook>
</file>

<file path=xl/calcChain.xml><?xml version="1.0" encoding="utf-8"?>
<calcChain xmlns="http://schemas.openxmlformats.org/spreadsheetml/2006/main">
  <c r="R34" i="18" l="1"/>
  <c r="R91" i="18"/>
  <c r="R92" i="18"/>
  <c r="R80" i="18"/>
  <c r="R79" i="18"/>
  <c r="Q87" i="18"/>
  <c r="R87" i="18"/>
  <c r="R86" i="18"/>
  <c r="Q75" i="18"/>
  <c r="R76" i="18"/>
  <c r="Q68" i="18"/>
  <c r="R58" i="18"/>
  <c r="Q48" i="18"/>
  <c r="R53" i="18"/>
  <c r="R89" i="18"/>
  <c r="R61" i="18"/>
  <c r="R26" i="18"/>
  <c r="R33" i="18"/>
  <c r="R23" i="18"/>
  <c r="R48" i="18"/>
  <c r="R13" i="18"/>
  <c r="R12" i="18"/>
  <c r="R10" i="18"/>
  <c r="R6" i="18"/>
  <c r="D26" i="26"/>
  <c r="D25" i="26"/>
  <c r="E24" i="26"/>
  <c r="E25" i="26"/>
  <c r="E26" i="26"/>
  <c r="E27" i="26"/>
  <c r="E28" i="26"/>
  <c r="E29" i="26"/>
  <c r="E30" i="26"/>
  <c r="E31" i="26"/>
  <c r="E32" i="26"/>
  <c r="D24" i="26"/>
  <c r="D23" i="26"/>
  <c r="D18" i="26"/>
  <c r="E17" i="26"/>
  <c r="D16" i="26"/>
  <c r="E16" i="26" s="1"/>
  <c r="E15" i="26"/>
  <c r="D15" i="26"/>
  <c r="E14" i="26"/>
  <c r="E13" i="26"/>
  <c r="E12" i="26"/>
  <c r="E11" i="26"/>
  <c r="E9" i="26"/>
  <c r="D33" i="26"/>
  <c r="E23" i="26"/>
  <c r="D21" i="26"/>
  <c r="E20" i="26"/>
  <c r="E10" i="26"/>
  <c r="E8" i="26"/>
  <c r="C18" i="25" l="1"/>
  <c r="E18" i="25" s="1"/>
  <c r="D19" i="25"/>
  <c r="E15" i="25"/>
  <c r="E17" i="25"/>
  <c r="E16" i="25"/>
  <c r="D13" i="25"/>
  <c r="E12" i="25"/>
  <c r="D10" i="25"/>
  <c r="E19" i="18" l="1"/>
  <c r="F19" i="18"/>
  <c r="H19" i="18"/>
  <c r="J19" i="18"/>
  <c r="M19" i="18"/>
  <c r="N19" i="18"/>
  <c r="O19" i="18"/>
  <c r="P19" i="18"/>
  <c r="Q19" i="18"/>
  <c r="D19" i="18"/>
  <c r="R95" i="18"/>
  <c r="R7" i="18"/>
  <c r="D4" i="18"/>
  <c r="O16" i="18"/>
  <c r="P16" i="18"/>
  <c r="O4" i="18"/>
  <c r="P4" i="18"/>
  <c r="C15" i="24" l="1"/>
  <c r="E16" i="24" l="1"/>
  <c r="D10" i="24"/>
  <c r="E9" i="24"/>
  <c r="D18" i="24"/>
  <c r="E17" i="24"/>
  <c r="E15" i="24"/>
  <c r="D13" i="24"/>
  <c r="E12" i="24"/>
  <c r="E8" i="24"/>
  <c r="R84" i="18" l="1"/>
  <c r="R78" i="18"/>
  <c r="R74" i="18"/>
  <c r="R62" i="18"/>
  <c r="R47" i="18"/>
  <c r="R42" i="18"/>
  <c r="R30" i="18"/>
  <c r="R37" i="18"/>
  <c r="N16" i="18"/>
  <c r="N4" i="18"/>
  <c r="E25" i="23"/>
  <c r="D27" i="23"/>
  <c r="C24" i="23"/>
  <c r="E24" i="23" s="1"/>
  <c r="E22" i="23"/>
  <c r="C19" i="23"/>
  <c r="E19" i="23" s="1"/>
  <c r="E18" i="23"/>
  <c r="E17" i="23"/>
  <c r="E14" i="23"/>
  <c r="E26" i="23"/>
  <c r="E21" i="23"/>
  <c r="D12" i="23"/>
  <c r="E11" i="23"/>
  <c r="D9" i="23"/>
  <c r="E8" i="23"/>
  <c r="R36" i="18" l="1"/>
  <c r="R75" i="18"/>
  <c r="R65" i="18"/>
  <c r="R11" i="18"/>
  <c r="M16" i="18"/>
  <c r="M4" i="18"/>
  <c r="D22" i="22"/>
  <c r="C20" i="22"/>
  <c r="E20" i="22" s="1"/>
  <c r="C18" i="22"/>
  <c r="E18" i="22" s="1"/>
  <c r="D18" i="22"/>
  <c r="D16" i="22"/>
  <c r="C16" i="22"/>
  <c r="E15" i="22"/>
  <c r="D10" i="22"/>
  <c r="E9" i="22"/>
  <c r="E21" i="22"/>
  <c r="E17" i="22"/>
  <c r="D13" i="22"/>
  <c r="E12" i="22"/>
  <c r="E8" i="22"/>
  <c r="E16" i="22" l="1"/>
  <c r="R94" i="18"/>
  <c r="L21" i="18"/>
  <c r="L19" i="18" s="1"/>
  <c r="R20" i="18"/>
  <c r="R21" i="18"/>
  <c r="R5" i="18"/>
  <c r="L16" i="18"/>
  <c r="L4" i="18"/>
  <c r="D21" i="21" l="1"/>
  <c r="C19" i="21"/>
  <c r="E19" i="21" s="1"/>
  <c r="E18" i="21"/>
  <c r="D15" i="21"/>
  <c r="E14" i="21"/>
  <c r="E15" i="21"/>
  <c r="E20" i="21"/>
  <c r="E17" i="21"/>
  <c r="E16" i="21"/>
  <c r="D12" i="21"/>
  <c r="E11" i="21"/>
  <c r="D9" i="21"/>
  <c r="E8" i="21"/>
  <c r="R85" i="18" l="1"/>
  <c r="K59" i="18"/>
  <c r="R40" i="18"/>
  <c r="E4" i="18"/>
  <c r="F4" i="18"/>
  <c r="G4" i="18"/>
  <c r="H4" i="18"/>
  <c r="I4" i="18"/>
  <c r="J4" i="18"/>
  <c r="K4" i="18"/>
  <c r="Q4" i="18"/>
  <c r="D20" i="20"/>
  <c r="C17" i="20"/>
  <c r="E17" i="20" s="1"/>
  <c r="C16" i="20"/>
  <c r="E16" i="20" s="1"/>
  <c r="E15" i="20"/>
  <c r="E9" i="20"/>
  <c r="E19" i="20"/>
  <c r="D13" i="20"/>
  <c r="E12" i="20"/>
  <c r="D10" i="20"/>
  <c r="E8" i="20"/>
  <c r="K16" i="18"/>
  <c r="R59" i="18" l="1"/>
  <c r="K19" i="18"/>
  <c r="R83" i="18"/>
  <c r="R27" i="18"/>
  <c r="R14" i="18"/>
  <c r="R15" i="18"/>
  <c r="J16" i="18"/>
  <c r="E21" i="19"/>
  <c r="E20" i="19"/>
  <c r="E18" i="19"/>
  <c r="E17" i="19"/>
  <c r="D11" i="19"/>
  <c r="E10" i="19"/>
  <c r="D23" i="19"/>
  <c r="E22" i="19"/>
  <c r="E16" i="19"/>
  <c r="D14" i="19"/>
  <c r="E13" i="19"/>
  <c r="E9" i="19"/>
  <c r="E8" i="19"/>
  <c r="R24" i="18" l="1"/>
  <c r="R25" i="18"/>
  <c r="R28" i="18"/>
  <c r="R29" i="18"/>
  <c r="R31" i="18"/>
  <c r="R32" i="18"/>
  <c r="R35" i="18"/>
  <c r="R38" i="18"/>
  <c r="R39" i="18"/>
  <c r="R41" i="18"/>
  <c r="R43" i="18"/>
  <c r="R44" i="18"/>
  <c r="R45" i="18"/>
  <c r="R46" i="18"/>
  <c r="R49" i="18"/>
  <c r="R50" i="18"/>
  <c r="R51" i="18"/>
  <c r="R52" i="18"/>
  <c r="R54" i="18"/>
  <c r="R55" i="18"/>
  <c r="R56" i="18"/>
  <c r="R57" i="18"/>
  <c r="R60" i="18"/>
  <c r="R63" i="18"/>
  <c r="R64" i="18"/>
  <c r="R66" i="18"/>
  <c r="R67" i="18"/>
  <c r="R68" i="18"/>
  <c r="R69" i="18"/>
  <c r="R70" i="18"/>
  <c r="R73" i="18"/>
  <c r="R77" i="18"/>
  <c r="R81" i="18"/>
  <c r="R82" i="18"/>
  <c r="R88" i="18"/>
  <c r="R90" i="18"/>
  <c r="R93" i="18"/>
  <c r="R22" i="18"/>
  <c r="R18" i="18"/>
  <c r="R17" i="18"/>
  <c r="R9" i="18"/>
  <c r="R8" i="18"/>
  <c r="I72" i="18"/>
  <c r="I19" i="18" s="1"/>
  <c r="Q16" i="18"/>
  <c r="G71" i="18"/>
  <c r="G19" i="18" s="1"/>
  <c r="E16" i="18"/>
  <c r="F16" i="18"/>
  <c r="G16" i="18"/>
  <c r="H16" i="18"/>
  <c r="I16" i="18"/>
  <c r="D16" i="18"/>
  <c r="R16" i="18" l="1"/>
  <c r="R4" i="18"/>
  <c r="R72" i="18"/>
  <c r="R71" i="18"/>
  <c r="R19" i="18" s="1"/>
  <c r="D29" i="17"/>
  <c r="E27" i="17"/>
  <c r="E28" i="17"/>
  <c r="E26" i="17"/>
  <c r="E23" i="17"/>
  <c r="E21" i="17"/>
  <c r="E17" i="17"/>
  <c r="E15" i="17"/>
  <c r="E12" i="17"/>
  <c r="D10" i="17"/>
  <c r="E9" i="17"/>
  <c r="E16" i="17" l="1"/>
  <c r="D13" i="17"/>
  <c r="E8" i="17"/>
  <c r="D17" i="16" l="1"/>
  <c r="E16" i="16"/>
  <c r="C15" i="16"/>
  <c r="E15" i="16"/>
  <c r="E14" i="16"/>
  <c r="D12" i="16"/>
  <c r="D9" i="16"/>
  <c r="E8" i="16"/>
  <c r="C20" i="15" l="1"/>
  <c r="E20" i="15" s="1"/>
  <c r="C18" i="15"/>
  <c r="E18" i="15" s="1"/>
  <c r="C17" i="15"/>
  <c r="E17" i="15" s="1"/>
  <c r="E21" i="15"/>
  <c r="E16" i="15"/>
  <c r="D22" i="15"/>
  <c r="E14" i="15"/>
  <c r="E15" i="15"/>
  <c r="D12" i="15"/>
  <c r="D9" i="15"/>
  <c r="E8" i="15"/>
  <c r="D19" i="14" l="1"/>
  <c r="E17" i="14"/>
  <c r="E18" i="14"/>
  <c r="E14" i="14"/>
  <c r="D12" i="14"/>
  <c r="D9" i="14"/>
  <c r="E8" i="14"/>
  <c r="C16" i="13" l="1"/>
  <c r="E16" i="13" s="1"/>
  <c r="E14" i="13"/>
  <c r="E8" i="13"/>
  <c r="D17" i="13"/>
  <c r="D12" i="13"/>
  <c r="D9" i="13"/>
  <c r="D25" i="12" l="1"/>
  <c r="E23" i="12"/>
  <c r="E14" i="12"/>
  <c r="E15" i="12"/>
  <c r="E21" i="12" l="1"/>
  <c r="E11" i="12" l="1"/>
  <c r="D9" i="12" l="1"/>
  <c r="D12" i="12"/>
</calcChain>
</file>

<file path=xl/sharedStrings.xml><?xml version="1.0" encoding="utf-8"?>
<sst xmlns="http://schemas.openxmlformats.org/spreadsheetml/2006/main" count="670" uniqueCount="282">
  <si>
    <t>Раздел</t>
  </si>
  <si>
    <t>Наименование</t>
  </si>
  <si>
    <t>Причины внесения изменений</t>
  </si>
  <si>
    <t>0409</t>
  </si>
  <si>
    <t>ИТОГО:</t>
  </si>
  <si>
    <t>Внесены изменения в расходную часть бюджета:</t>
  </si>
  <si>
    <t>Внесены изменения в доходную часть бюджета:</t>
  </si>
  <si>
    <t>Внесены изменения в источники финансирования дефицита бюджета:</t>
  </si>
  <si>
    <t>смотреть:</t>
  </si>
  <si>
    <t>0501</t>
  </si>
  <si>
    <t>Уменьшение прочих остатков денежных средств бюджетов</t>
  </si>
  <si>
    <t>Дорожное хозяйство (дорожные фонды)</t>
  </si>
  <si>
    <t xml:space="preserve">Жилищное хозяйство </t>
  </si>
  <si>
    <t>1101</t>
  </si>
  <si>
    <t xml:space="preserve">Физическая культура </t>
  </si>
  <si>
    <t xml:space="preserve">Вносимые изменения </t>
  </si>
  <si>
    <t>Уточненный план 2018 года</t>
  </si>
  <si>
    <t>Информация о последних изменениях бюджета муниципального образования город Энгельс на 2018 год</t>
  </si>
  <si>
    <t>Решение ЭГСД от 24.01.2018 г. №498/01</t>
  </si>
  <si>
    <t>Остатки, сложившиеся на 1 января 2018 года на едином счете бюджета</t>
  </si>
  <si>
    <t>смотреть актуальную редакцию бюджета МО г. Энгельс на 2018 год:</t>
  </si>
  <si>
    <t>Увеличиваются бюджетные ассигнования комитету ЖКХ, ТЭК, ТиС администрации ЭМР на капитальный ремонт и ремонт автомобильных дорог общего пользования, за счет средств муниципального дорожного фонда (за счет остатков средств на едином счете бюджета на 01.01.2018 года)</t>
  </si>
  <si>
    <t xml:space="preserve">Перераспределяются бюджетные ассигнованиякомитету ЖКХ, ТЭК, ТиС администрации ЭМР с расходов предусмотренных на выполнение мероприятий в рамках ВЦП "Комплексное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2017-2020 годы" в сумме 3 925,3 тыс. рублей и на разработку проектно-сметной документации в рамках ВЦП "Дорожная деятельность и благоустройство территории муниципального образования город Энгельс Энгельсского муниципального района Саратовской области на 2018 - 2020 годы" в сумме 2 805,4 тыс. рублей </t>
  </si>
  <si>
    <t>Перераспределяются бюджетные ассигнованиякомитету ЖКХ, ТЭК, ТиС администрации ЭМР с расходов предусмотренных на обеспечение деятельности муниципальных бюджетных и автономных учреждений по дорожной деятельности на выполнение работ по разработке комплексной схемы организации дорожного движения на автомобильных дорогах общего пользования местного значения в границах муниципального образования город Энгельс</t>
  </si>
  <si>
    <t xml:space="preserve">Увеличиваются бюджетные ассигнования администрации Энгельсского муниципального района на оплату исполнительных листов по выплате возмещения за изымаемые жилые помещения (срок исполнения решений суда 24.01.2018 года) </t>
  </si>
  <si>
    <t>Увеличиваются бюджетные ассигнования комитету ЖКХ, ТЭК, ТиС администрации ЭМР на ежемесячные взносы на капитальный ремонт общего имущества в многоквартирных домах (за счет остатков средств на едином счете бюджета на 01.01.2018 года).</t>
  </si>
  <si>
    <t>0111</t>
  </si>
  <si>
    <t>Резервные фонды</t>
  </si>
  <si>
    <t>Закрываются бюджетные ассигнования комитету финансов администрации Энгельсского муниципального района по управлению резервными средствами</t>
  </si>
  <si>
    <t xml:space="preserve">Увеличиваются бюджетные ассигнования управлению по физической культуре и спорту администрации Энгельсского муниципального района  на оплату коммунальных услуг (на 6 месяцев) (за счет остатков средств на едином счете бюджета на 01.01.2018г.). </t>
  </si>
  <si>
    <t>План 2018 года</t>
  </si>
  <si>
    <t>http://engels.me/2010-06-08-17-24-21/2010-06-08-17-43-42/resheniya-engelsskogo-gorodskogo-soveta-deputatov-ot-2018-goda</t>
  </si>
  <si>
    <t>http://engels.me/2010-06-08-17-24-58/byudzhet-na-2018-god/byudzhet</t>
  </si>
  <si>
    <t>Решение ЭГСД от 01.02.2018 г. №500/01</t>
  </si>
  <si>
    <t>Доходы, получаемые в виде арендной платы за земельные участки, государственная собственность на которые не разграничена</t>
  </si>
  <si>
    <t>0113</t>
  </si>
  <si>
    <t xml:space="preserve">Другие общегосударственные вопросы </t>
  </si>
  <si>
    <t>Увеличиваются бюджетные ассигнования администрации ЭМР на оплату исполнительных листов (срок оплаты 06.03.18г.)</t>
  </si>
  <si>
    <t xml:space="preserve">Увеличиваются бюджетные ассигнования комитету ЖКХ, ТЭК, ТиС администрации ЭМР на мероприятия по реконструкции и модернизацию аппаратно-программного комплекса "Безопасный город" (МКП"Энгельсгорсвет") 
</t>
  </si>
  <si>
    <t>Увеличиваются бюджетные ассигнования комитету ЖКХ, ТЭК, ТиС администрации ЭМР на капитальный ремонт участка автомобильной дороги общего пользования, расположенной в р.п. Приволжский по ул. Гагарина (на участке от ул.8 Марта до ул. Мелиоративной)</t>
  </si>
  <si>
    <t>Решение ЭГСД от 15.02.2018 г. №501/01</t>
  </si>
  <si>
    <t>Увеличиваются бюджетные ассигнования администрации ЭМР на оплату исполнительных листов (срок оплаты 24.02.18г.)</t>
  </si>
  <si>
    <t>Увеличиваются бюджетные ассигнования администрации ЭМР на разработку программ комплексного развития социальной инфраструктуры поселений</t>
  </si>
  <si>
    <t xml:space="preserve">Увеличиваются бюджетные ассигнования комитету ЖКХ, ТЭК, ТиС администрации ЭМР на расходы по организации и проведению голосования по отбору общественных территорий муниципального образования город Энгельс Энгельсского муниципального района Саратовской области, подлежащих благоустройству
</t>
  </si>
  <si>
    <t>0412</t>
  </si>
  <si>
    <t>Другие вопросы в области национальной экономики</t>
  </si>
  <si>
    <t>Увеличиваются бюджетные ассигнования комитету по земельным ресурсам администрации ЭМР на погашение кредиторской задолженности прошлых лет за кадастровые работы в отношении  земельных участков, формируемых под многоквартирными жилыми домами, признанными аварийными и подлежащие сносу</t>
  </si>
  <si>
    <t>Увеличиваются бюджетные ассигнования комитету ЖКХ, ТЭК, ТиС администрации ЭМР на погашение кредиторской задолженности прошлых лет по обеспечению предотвращения возможности возникновения аварийных и чрезвычайных ситуаций на объектах жилищной сферы</t>
  </si>
  <si>
    <t>Решение ЭГСД от 28.03.2018 г. №511/01</t>
  </si>
  <si>
    <t>0104</t>
  </si>
  <si>
    <t>Функционирование местных администраций</t>
  </si>
  <si>
    <t>0408</t>
  </si>
  <si>
    <t>0503</t>
  </si>
  <si>
    <t>0801</t>
  </si>
  <si>
    <t>Транспорт</t>
  </si>
  <si>
    <t>Благоустройство</t>
  </si>
  <si>
    <t>Культура</t>
  </si>
  <si>
    <t xml:space="preserve">Увеличиваются бюджетные ассигнования комитету по земельным ресурсам администрации ЭМР на оценку рыночной стоимости земельных участков </t>
  </si>
  <si>
    <t>Увеличиваются бюджетные ассигнования комитету финансов администрации ЭМР на межбюджетные трансферты по градостроительной деятельности (обновление и техническое обслуживание информационной системы обеспечения градостроительной деятельности)</t>
  </si>
  <si>
    <t xml:space="preserve">Увеличиваются бюджетные ассигнования управлению культуры администрации ЭМР на ремонт системы отопления и электромонтажные работы </t>
  </si>
  <si>
    <t xml:space="preserve">Перераспределяются ассигнования с расходов предусмотренных на  погашение кредиторской задолженности прошлых лет </t>
  </si>
  <si>
    <t>на ежемесячные взносы на капитальный ремонт общего имущества в многоквартирных домах</t>
  </si>
  <si>
    <t>Перераспределяются ассигнования с расходов по возмещению недополученных доходов в связи с применением регулируемых тарифов на пассажирские перевозки</t>
  </si>
  <si>
    <t>Перераспределяются ассигнования с расходов, предусмотренных на возмещение затрат на софинансирование мероприятий по замене и модернизации лифтового оборудования в многоквартирных домах</t>
  </si>
  <si>
    <t>на реализацию мероприятий, предусмотренных муниципальной программой «Формирование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годы» по благоустройству общественных территорий и на сопутствующие контрольные мероприятия</t>
  </si>
  <si>
    <t>Решение ЭГСД от 18.04.2018 г. №514/01</t>
  </si>
  <si>
    <t xml:space="preserve">на расходы по погашению кредиторской задолженности по выполнению работ по формированию межевого плана по разделу земельного участка по адресу: г. Энгельс, ул. Студенческая, район СХИ (кладбище «Восточное») </t>
  </si>
  <si>
    <t>Увеличиваются бюджетные ассигнования  комитету ЖКХ, ТЭК, ТиС администрации ЭМР на расходы по погашению кредиторской задолженности по выполнению работ (оказание услуг) по обследованию жилых помещений на пригодность для проживания;</t>
  </si>
  <si>
    <t xml:space="preserve">на расходы по погашению кредиторской задолженности по выполнению работ по разработке программы комплексного развития транспортной инфраструктуры; </t>
  </si>
  <si>
    <t>Решение ЭГСД от 30.05.2018 г. №528/01</t>
  </si>
  <si>
    <t>Земельный налог</t>
  </si>
  <si>
    <t>Получение кредитов от кредитных организаций</t>
  </si>
  <si>
    <t>0103</t>
  </si>
  <si>
    <t>Функционирование представительных органов муниципальных образований</t>
  </si>
  <si>
    <t>0707</t>
  </si>
  <si>
    <t>Увеличиваются бюджетные ассигнования ЭГСД  на оплату командировочных расходов и на расходы, связанные с информационно-технологическим сопровождением программных продуктов</t>
  </si>
  <si>
    <t>Увеличиваются бюджетные ассигнования администрации ЭМР на оплату исполнительных листов по проведению судебной экспертизы</t>
  </si>
  <si>
    <t>Увеличиваются бюджетные ассигнования администрации ЭМР на оплату исполнительного листа по выплате возмещения за изымаемые жилые помещения</t>
  </si>
  <si>
    <t>на обеспечение выполнения муниципального задания МБУ «Городское хозяйство» по дорожному хозяйству - на проведение работ по ремонту автомобильных дорог, на приобретение материалов, на приобретение комплектов оборудования для отслеживания нахождения транспорта для производственных нужд;</t>
  </si>
  <si>
    <t xml:space="preserve">на приобретение спецтехники для МБУ «Городское хозяйство» </t>
  </si>
  <si>
    <t>на проектно-изыскательские работы по строительству объездной дороги (от кольцевой развязки ул. Нестерова с ул. Колотилова до автодороги Пугачев-Энгельс);</t>
  </si>
  <si>
    <t>на выполнение мероприятий по благоустройству дворовых территорий;</t>
  </si>
  <si>
    <t>на благоустройство детских игровых площадок</t>
  </si>
  <si>
    <t>Молодежная политика и оздоровление детей</t>
  </si>
  <si>
    <t xml:space="preserve">Увеличиваются бюджетные ассигнования Управлению культуры АЭМР на текущий ремонт здания МБУ ДК «Восход» (с.Квасниковка) и на укрепление материально-технической базы МБУ ДК «Мелиоратор» </t>
  </si>
  <si>
    <t>Увеличиваются бюджетные ассигнования управлению по физической культуре, спорту, молодежной политике и туризму АЭМР на оплату расходов по коммунальным услугам</t>
  </si>
  <si>
    <t xml:space="preserve">Увеличиваются бюджетные ассигнования комитету ЖКХ, ТЭК, ТиС АЭМР на расходы по рекультивации свалки ТБО г. Энгельс, Промышленная зона, район комбината «Кристалл»; </t>
  </si>
  <si>
    <t>Увеличиваются бюджетные ассигнования комитету ЖКХ, ТЭК, ТиС АЭМР на выполнение мероприятий по предупреждению чрезвычайной ситуации, связанной с возможным обрушением наружной стены и основных строительных конструкций многоквартирного дома №1, расположенного по адресу: г.Энгельс, р.п. Приволжский, 6 квартал</t>
  </si>
  <si>
    <t>Увеличиваются бюджетные ассигнования комитету ЖКХ, ТЭК, ТиС АЭМР на выполнение работ по ремонту асфальтобетонного покрытия автомобильных дорог общего пользования по ул. Свердлова и ул. Персидского;</t>
  </si>
  <si>
    <t>Увеличиваются бюджетные ассигнования управлению по физической культуре, спорту, молодежной политике и туризму АЭМР на ремонтно-восстановительные работы МБУ «СТЦ»</t>
  </si>
  <si>
    <t>ДОХОДЫ</t>
  </si>
  <si>
    <t>РАСХОДЫ</t>
  </si>
  <si>
    <t>№498/01 от 24.01.2018 г.</t>
  </si>
  <si>
    <t>ИСТОЧНИКИ</t>
  </si>
  <si>
    <t>Резервный фонд</t>
  </si>
  <si>
    <r>
      <t xml:space="preserve">расходы на </t>
    </r>
    <r>
      <rPr>
        <b/>
        <sz val="12"/>
        <color theme="1"/>
        <rFont val="Arial Narrow"/>
        <family val="2"/>
        <charset val="204"/>
      </rPr>
      <t xml:space="preserve">проектно-изыскательские работы по проведению капитального ремонта автомобильной дороги по ул. Промышленная (на участке от проспекта Строителей до проспекта Фридриха Энгельса) </t>
    </r>
    <r>
      <rPr>
        <sz val="12"/>
        <color theme="1"/>
        <rFont val="Arial Narrow"/>
        <family val="2"/>
        <charset val="204"/>
      </rPr>
      <t>в рамках ведомственной целевой программы "Комплексное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2017-2020 годы"</t>
    </r>
  </si>
  <si>
    <r>
      <rPr>
        <b/>
        <sz val="12"/>
        <color theme="1"/>
        <rFont val="Arial Narrow"/>
        <family val="2"/>
        <charset val="204"/>
      </rPr>
      <t>ремонт автомобильных дорог общего пользования</t>
    </r>
    <r>
      <rPr>
        <sz val="12"/>
        <color theme="1"/>
        <rFont val="Arial Narrow"/>
        <family val="2"/>
        <charset val="204"/>
      </rPr>
      <t xml:space="preserve"> в рамках ведомственной целевой программы "Комплексное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2017-2020 годы" </t>
    </r>
  </si>
  <si>
    <r>
      <t xml:space="preserve">расходы на </t>
    </r>
    <r>
      <rPr>
        <b/>
        <sz val="12"/>
        <color theme="1"/>
        <rFont val="Arial Narrow"/>
        <family val="2"/>
        <charset val="204"/>
      </rPr>
      <t>проектно-изыскательские работы по проведению реконструкции автомобильной дороги по проспекту Фридриха Энгельса (на участке от проспекта Строителей до ул. Будочной)</t>
    </r>
    <r>
      <rPr>
        <sz val="12"/>
        <color theme="1"/>
        <rFont val="Arial Narrow"/>
        <family val="2"/>
        <charset val="204"/>
      </rPr>
      <t xml:space="preserve"> в рамках ведомственной целевой программы "Комплексное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2017-2020 годы"</t>
    </r>
  </si>
  <si>
    <r>
      <t xml:space="preserve">расходы на </t>
    </r>
    <r>
      <rPr>
        <b/>
        <sz val="12"/>
        <color theme="1"/>
        <rFont val="Arial Narrow"/>
        <family val="2"/>
        <charset val="204"/>
      </rPr>
      <t xml:space="preserve">проектно-изыскательские работы по проведению реконструкции автомобильной дороги по ул. Степная (на участке от ул. Пушкина до ул. Комсомольская) </t>
    </r>
    <r>
      <rPr>
        <sz val="12"/>
        <color theme="1"/>
        <rFont val="Arial Narrow"/>
        <family val="2"/>
        <charset val="204"/>
      </rPr>
      <t>в рамках ведомственной целевой программы "Комплексное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2017-2020 годы"</t>
    </r>
  </si>
  <si>
    <r>
      <t xml:space="preserve">расходы на выполнение работ по </t>
    </r>
    <r>
      <rPr>
        <b/>
        <sz val="12"/>
        <color theme="1"/>
        <rFont val="Arial Narrow"/>
        <family val="2"/>
        <charset val="204"/>
      </rPr>
      <t>капитальному ремонту автомобильных дорог общего пользования</t>
    </r>
    <r>
      <rPr>
        <sz val="12"/>
        <color theme="1"/>
        <rFont val="Arial Narrow"/>
        <family val="2"/>
        <charset val="204"/>
      </rPr>
      <t xml:space="preserve"> в рамках ведомственной целевой программы "Дорожная деятельность и благоустройство территории муниципального образования город Энгельс Энгельсского муниципального района Саратовской области на 2018 - 2020 годы"</t>
    </r>
  </si>
  <si>
    <r>
      <t xml:space="preserve">расходы на  выполнение </t>
    </r>
    <r>
      <rPr>
        <b/>
        <sz val="12"/>
        <color theme="1"/>
        <rFont val="Arial Narrow"/>
        <family val="2"/>
        <charset val="204"/>
      </rPr>
      <t xml:space="preserve">работ по разработке комплексной схемы организации дорожного движения </t>
    </r>
    <r>
      <rPr>
        <sz val="12"/>
        <color theme="1"/>
        <rFont val="Arial Narrow"/>
        <family val="2"/>
        <charset val="204"/>
      </rPr>
      <t>в рамках ведомственной целевой программы "Дорожная деятельность и благоустройство территории муниципального образования город Энгельс Энгельсского муниципального района Саратовской области на 2018 - 2020 годы"</t>
    </r>
  </si>
  <si>
    <r>
      <t xml:space="preserve">расходы на </t>
    </r>
    <r>
      <rPr>
        <b/>
        <sz val="12"/>
        <color theme="1"/>
        <rFont val="Arial Narrow"/>
        <family val="2"/>
        <charset val="204"/>
      </rPr>
      <t>обеспечение деятельности муниципальных бюджетных и автономных учреждений</t>
    </r>
    <r>
      <rPr>
        <sz val="12"/>
        <color theme="1"/>
        <rFont val="Arial Narrow"/>
        <family val="2"/>
        <charset val="204"/>
      </rPr>
      <t xml:space="preserve"> в рамках ведомственной целевой программы "Дорожная деятельность и благоустройство территории муниципального образования город Энгельс Энгельсского муниципального района Саратовской области на 2018 - 2020 годы"</t>
    </r>
  </si>
  <si>
    <t>администрации Энгельсского муниципального района на оплату исполнительных листов по выплате возмещения за изымаемые жилые помещения</t>
  </si>
  <si>
    <r>
      <t xml:space="preserve">комитету ЖКХ, ТЭК, ТиС администрации ЭМР на </t>
    </r>
    <r>
      <rPr>
        <b/>
        <sz val="12"/>
        <color theme="1"/>
        <rFont val="Arial Narrow"/>
        <family val="2"/>
        <charset val="204"/>
      </rPr>
      <t>ежемесячные взносы на капитальный ремонт</t>
    </r>
    <r>
      <rPr>
        <sz val="12"/>
        <color theme="1"/>
        <rFont val="Arial Narrow"/>
        <family val="2"/>
        <charset val="204"/>
      </rPr>
      <t xml:space="preserve"> общего имущества в многоквартирных домах (за счет остатков средств на едином счете бюджета на 01.01.2018 года).</t>
    </r>
  </si>
  <si>
    <r>
      <t xml:space="preserve"> на оплату </t>
    </r>
    <r>
      <rPr>
        <b/>
        <sz val="12"/>
        <color theme="1"/>
        <rFont val="Arial Narrow"/>
        <family val="2"/>
        <charset val="204"/>
      </rPr>
      <t>коммунальных услуг</t>
    </r>
    <r>
      <rPr>
        <sz val="12"/>
        <color theme="1"/>
        <rFont val="Arial Narrow"/>
        <family val="2"/>
        <charset val="204"/>
      </rPr>
      <t xml:space="preserve"> (на 6 месяцев) (за счет остатков средств на едином счете бюджета на 01.01.2018г.). </t>
    </r>
  </si>
  <si>
    <t>РЕЕСТР изменений в бюджет муниципального образования город Энгельс в 2018 году</t>
  </si>
  <si>
    <t>№500/01 от 01.02.2018 г.</t>
  </si>
  <si>
    <t>Администрация ЭМР на оплату исполнительных листов по выплате морального вреда при падении Афанасьевой Н.А.</t>
  </si>
  <si>
    <t xml:space="preserve">комитету ЖКХ, ТЭК, ТиС администрации ЭМР на мероприятия по реконструкции и модернизацию аппаратно-программного комплекса "Безопасный город" (МКП"Энгельсгорсвет") </t>
  </si>
  <si>
    <r>
      <rPr>
        <b/>
        <sz val="12"/>
        <color theme="1"/>
        <rFont val="Arial Narrow"/>
        <family val="2"/>
        <charset val="204"/>
      </rPr>
      <t>капитальный ремонт участка автомобильной дороги общего пользования</t>
    </r>
    <r>
      <rPr>
        <sz val="12"/>
        <color theme="1"/>
        <rFont val="Arial Narrow"/>
        <family val="2"/>
        <charset val="204"/>
      </rPr>
      <t>, расположенной в р.п. Приволжский по ул. Гагарина (на участке от ул.8 Марта до ул. Мелиоративной)</t>
    </r>
  </si>
  <si>
    <r>
      <rPr>
        <b/>
        <sz val="12"/>
        <color theme="1"/>
        <rFont val="Arial Narrow"/>
        <family val="2"/>
        <charset val="204"/>
      </rPr>
      <t>капитальный ремонт и ремонт автомобильных дорог общего пользования</t>
    </r>
    <r>
      <rPr>
        <sz val="12"/>
        <color theme="1"/>
        <rFont val="Arial Narrow"/>
        <family val="2"/>
        <charset val="204"/>
      </rPr>
      <t>, за счет средств муниципального дорожного фонда (за счет остатков средств на едином счете бюджета на 01.01.2018 года)</t>
    </r>
  </si>
  <si>
    <t>№501/01 от 15.02.2018 г.</t>
  </si>
  <si>
    <t xml:space="preserve">Администрация ЭМР на оплату исполнительных листов по проведению судебной экспертизы </t>
  </si>
  <si>
    <t>Администрация ЭМР на разработку программ комплексного развития социальной инфраструктуры поселений</t>
  </si>
  <si>
    <r>
      <t xml:space="preserve">комитету ЖКХ, ТЭК, ТиС администрации ЭМР на расходы по </t>
    </r>
    <r>
      <rPr>
        <b/>
        <sz val="12"/>
        <color theme="1"/>
        <rFont val="Arial Narrow"/>
        <family val="2"/>
        <charset val="204"/>
      </rPr>
      <t>организации и проведению голосования</t>
    </r>
    <r>
      <rPr>
        <sz val="12"/>
        <color theme="1"/>
        <rFont val="Arial Narrow"/>
        <family val="2"/>
        <charset val="204"/>
      </rPr>
      <t xml:space="preserve"> по отбору общественных территорий муниципального образования город Энгельс Энгельсского муниципального района Саратовской области, подлежащих благоустройству</t>
    </r>
  </si>
  <si>
    <r>
      <t xml:space="preserve">комитету по земельным ресурсам администрации ЭМР на погашение кредиторской задолженности прошлых лет </t>
    </r>
    <r>
      <rPr>
        <b/>
        <sz val="12"/>
        <color theme="1"/>
        <rFont val="Arial Narrow"/>
        <family val="2"/>
        <charset val="204"/>
      </rPr>
      <t>за кадастровые работы в отношении  земельных участков</t>
    </r>
    <r>
      <rPr>
        <sz val="12"/>
        <color theme="1"/>
        <rFont val="Arial Narrow"/>
        <family val="2"/>
        <charset val="204"/>
      </rPr>
      <t>, формируемых под многоквартирными жилыми домами, признанными аварийными и подлежащие сносу</t>
    </r>
  </si>
  <si>
    <t>№511/01 от 28.03.2018 г.</t>
  </si>
  <si>
    <t>межбюджетные трансферты по градостроительной деятельности (обновление и техническое обслуживание информационной системы обеспечения градостроительной деятельности)</t>
  </si>
  <si>
    <r>
      <t xml:space="preserve">комитету по земельным ресурсам администрации ЭМР на </t>
    </r>
    <r>
      <rPr>
        <b/>
        <sz val="12"/>
        <color theme="1"/>
        <rFont val="Arial Narrow"/>
        <family val="2"/>
        <charset val="204"/>
      </rPr>
      <t xml:space="preserve">оценку рыночной стоимости земельных участков </t>
    </r>
  </si>
  <si>
    <t>Расходы по возмещению недополученных доходов в связи с применением регулируемых тарифов на пассажирские перевозки</t>
  </si>
  <si>
    <r>
      <t xml:space="preserve">Расходы, предусмотренные на возмещение затрат на софинансирование мероприятий по замене и модернизации </t>
    </r>
    <r>
      <rPr>
        <b/>
        <sz val="12"/>
        <color theme="1"/>
        <rFont val="Arial Narrow"/>
        <family val="2"/>
        <charset val="204"/>
      </rPr>
      <t>лифтового оборудования</t>
    </r>
    <r>
      <rPr>
        <sz val="12"/>
        <color theme="1"/>
        <rFont val="Arial Narrow"/>
        <family val="2"/>
        <charset val="204"/>
      </rPr>
      <t xml:space="preserve"> в многоквартирных домах</t>
    </r>
  </si>
  <si>
    <r>
      <t xml:space="preserve">на реализацию мероприятий, предусмотренных муниципальной программой «Формирование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годы» </t>
    </r>
    <r>
      <rPr>
        <b/>
        <sz val="12"/>
        <color theme="1"/>
        <rFont val="Arial Narrow"/>
        <family val="2"/>
        <charset val="204"/>
      </rPr>
      <t>в части сопутствующих контрольных мероприятий за счет средств местного бюджета</t>
    </r>
  </si>
  <si>
    <r>
      <t xml:space="preserve">на расходы по выполнению работ (оказание услуг) по </t>
    </r>
    <r>
      <rPr>
        <b/>
        <sz val="12"/>
        <color theme="1"/>
        <rFont val="Arial Narrow"/>
        <family val="2"/>
        <charset val="204"/>
      </rPr>
      <t>обследованию жилых помещений</t>
    </r>
    <r>
      <rPr>
        <sz val="12"/>
        <color theme="1"/>
        <rFont val="Arial Narrow"/>
        <family val="2"/>
        <charset val="204"/>
      </rPr>
      <t xml:space="preserve"> на пригодность для проживания</t>
    </r>
  </si>
  <si>
    <t xml:space="preserve">на погашение кредиторской задолженности прошлых лет по жилищному хозяйству МБУ «Городское хозяйство» </t>
  </si>
  <si>
    <t>№514/01 от 18.04.2018 г.</t>
  </si>
  <si>
    <r>
      <t xml:space="preserve">на расходы по погашению кредиторской задолженности по выполнению работ </t>
    </r>
    <r>
      <rPr>
        <b/>
        <sz val="12"/>
        <color theme="1"/>
        <rFont val="Arial Narrow"/>
        <family val="2"/>
        <charset val="204"/>
      </rPr>
      <t xml:space="preserve">по разработке программы комплексного развития транспортной инфраструктуры; </t>
    </r>
  </si>
  <si>
    <r>
      <t xml:space="preserve">на расходы по погашению кредиторской задолженности по выполнению работ </t>
    </r>
    <r>
      <rPr>
        <b/>
        <sz val="12"/>
        <color theme="1"/>
        <rFont val="Arial Narrow"/>
        <family val="2"/>
        <charset val="204"/>
      </rPr>
      <t xml:space="preserve">по формированию межевого плана по разделу земельного участка по адресу: г. Энгельс, ул. Студенческая, район СХИ (кладбище «Восточное») </t>
    </r>
  </si>
  <si>
    <t>№528/01 от 30.05.2018 г.</t>
  </si>
  <si>
    <r>
      <t xml:space="preserve">комитету ЖКХ, ТЭК, ТиС администрации ЭМР на расходы по </t>
    </r>
    <r>
      <rPr>
        <b/>
        <sz val="12"/>
        <color theme="1"/>
        <rFont val="Arial Narrow"/>
        <family val="2"/>
        <charset val="204"/>
      </rPr>
      <t xml:space="preserve">погашению кредиторской задолженности </t>
    </r>
    <r>
      <rPr>
        <sz val="12"/>
        <color theme="1"/>
        <rFont val="Arial Narrow"/>
        <family val="2"/>
        <charset val="204"/>
      </rPr>
      <t xml:space="preserve">по выполнению работ (оказание услуг) по </t>
    </r>
    <r>
      <rPr>
        <b/>
        <sz val="12"/>
        <color theme="1"/>
        <rFont val="Arial Narrow"/>
        <family val="2"/>
        <charset val="204"/>
      </rPr>
      <t>обследованию жилых помещений на пригодность для проживания</t>
    </r>
    <r>
      <rPr>
        <sz val="12"/>
        <color theme="1"/>
        <rFont val="Arial Narrow"/>
        <family val="2"/>
        <charset val="204"/>
      </rPr>
      <t>;</t>
    </r>
  </si>
  <si>
    <t>ЭГСД расходы, связанные с информационно-технологическим сопровождением программных продуктов</t>
  </si>
  <si>
    <t xml:space="preserve">ЭГСД  на оплату командировочных расходов </t>
  </si>
  <si>
    <r>
      <rPr>
        <b/>
        <sz val="12"/>
        <color theme="1"/>
        <rFont val="Arial Narrow"/>
        <family val="2"/>
        <charset val="204"/>
      </rPr>
      <t>проектно-изыскательские работы по строительству объездной дороги на участке от кольцевой развязки ул. Нестерова с ул. Колотилова до автодороги «Самара-Пугачев-Энгельс-Волгоград»</t>
    </r>
    <r>
      <rPr>
        <sz val="12"/>
        <color theme="1"/>
        <rFont val="Arial Narrow"/>
        <family val="2"/>
        <charset val="204"/>
      </rPr>
      <t xml:space="preserve"> в рамках ведомственной целевой программы «Комплексное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2017-2020 годы»</t>
    </r>
  </si>
  <si>
    <t>приобретение спецтехники</t>
  </si>
  <si>
    <r>
      <t xml:space="preserve">мероприятия </t>
    </r>
    <r>
      <rPr>
        <b/>
        <sz val="12"/>
        <color theme="1"/>
        <rFont val="Arial Narrow"/>
        <family val="2"/>
        <charset val="204"/>
      </rPr>
      <t>по обеспечению предотвращения возможности возникновения аварийных и чрезвычайных ситуаций на объектах жилищной сферы</t>
    </r>
  </si>
  <si>
    <r>
      <t>комитету ЖКХ, ТЭК, ТиС АЭМР на расходы по</t>
    </r>
    <r>
      <rPr>
        <b/>
        <sz val="12"/>
        <color theme="1"/>
        <rFont val="Arial Narrow"/>
        <family val="2"/>
        <charset val="204"/>
      </rPr>
      <t xml:space="preserve"> рекультивации свалки ТБО </t>
    </r>
    <r>
      <rPr>
        <sz val="12"/>
        <color theme="1"/>
        <rFont val="Arial Narrow"/>
        <family val="2"/>
        <charset val="204"/>
      </rPr>
      <t xml:space="preserve">г. Энгельс, Промышленная зона, район комбината «Кристалл»; </t>
    </r>
  </si>
  <si>
    <r>
      <rPr>
        <b/>
        <sz val="12"/>
        <color theme="1"/>
        <rFont val="Arial Narrow"/>
        <family val="2"/>
        <charset val="204"/>
      </rPr>
      <t>Устройство детских, спортивных площадок, установка малых архитектурных форм</t>
    </r>
    <r>
      <rPr>
        <sz val="12"/>
        <color theme="1"/>
        <rFont val="Arial Narrow"/>
        <family val="2"/>
        <charset val="204"/>
      </rPr>
      <t xml:space="preserve"> </t>
    </r>
  </si>
  <si>
    <r>
      <t xml:space="preserve">управлению по физической культуре, спорту, молодежной политике и туризму АЭМР на оплату расходов по </t>
    </r>
    <r>
      <rPr>
        <b/>
        <sz val="12"/>
        <color theme="1"/>
        <rFont val="Arial Narrow"/>
        <family val="2"/>
        <charset val="204"/>
      </rPr>
      <t>коммунальным услугам</t>
    </r>
  </si>
  <si>
    <t xml:space="preserve">укрепление материально-технической базы МБУ ДК «Мелиоратор» </t>
  </si>
  <si>
    <t xml:space="preserve">на ремонт системы отопления и электромонтажные работы, ремонт здания МБУ ДК «Восход» (с.Квасниковка) </t>
  </si>
  <si>
    <t>ремонтно-восстановительные работы МБУ «СТЦ»</t>
  </si>
  <si>
    <t>ИТОГО</t>
  </si>
  <si>
    <t>Дотации бюджетам городских поселений на выравнивание бюджетной обеспеченности</t>
  </si>
  <si>
    <t>Сокращены ассигнования в связи с общим уменьшением объема дотаций из областного бюджета на выравнивание бюджетной обеспеченности поселений</t>
  </si>
  <si>
    <t>0107</t>
  </si>
  <si>
    <t>Обеспечение проведения выборов и референдумов</t>
  </si>
  <si>
    <t>Увеличиваются бюджетные ассигнования комитету финансов АЭМР- межбюджетные трансферты по градостроительной деятельности</t>
  </si>
  <si>
    <t>Увеличиваются бюджетные ассигнования администрации ЭМР на подготовку и проведение выборов депутатов в Энгельсской городской Совет депутатов муниципального образования город Энгельс второго созыва 9 сентября 2018 года</t>
  </si>
  <si>
    <t>Увеличиваются бюджетные ассигнования комитету по земельным ресурсам  АЭМР на оценку рыночной стоимости земельных участков</t>
  </si>
  <si>
    <t>Перераспределяются бюджетные ассигнования комитету ЖКХ, ТЭК, ТиС АЭМР по выполнению работ (оказание услуг) по обследованию жилых помещений на пригодность для проживания в связи со сменой классификации</t>
  </si>
  <si>
    <t>Увеличиваются бюджетные ассигнования комитету ЖКХ, ТЭК, ТиС АЭМР на выполнение работ по текущему ремонту автомобильных дорог общего пользования по ул. Нестерова, ул. Телеграфной и ул. Рабочей</t>
  </si>
  <si>
    <t xml:space="preserve">Увеличиваются бюджетные ассигнования Управлению культуры АЭМР на текущий ремонт кровли здания МБУ ДК «Восход» </t>
  </si>
  <si>
    <r>
      <rPr>
        <b/>
        <sz val="12"/>
        <color theme="1"/>
        <rFont val="Arial Narrow"/>
        <family val="2"/>
        <charset val="204"/>
      </rPr>
      <t>Администрации ЭМР</t>
    </r>
    <r>
      <rPr>
        <sz val="12"/>
        <color theme="1"/>
        <rFont val="Arial Narrow"/>
        <family val="2"/>
        <charset val="204"/>
      </rPr>
      <t xml:space="preserve"> на подготовку и проведение выборов депутатов в Энгельсской городской Совет депутатов муниципального образования город Энгельс второго созыва 9 сентября 2018 года</t>
    </r>
  </si>
  <si>
    <t xml:space="preserve">на ремонт кровли здания МБУ ДК «Восход» </t>
  </si>
  <si>
    <t>№536/01 от 27.06.2018 г.</t>
  </si>
  <si>
    <t>Решение ЭГСД от 27.06.2018 г. № 536/01</t>
  </si>
  <si>
    <t>Налог на доходы физических лиц</t>
  </si>
  <si>
    <t>Прочие безвозмездные поступления   в бюджеты городских поселений</t>
  </si>
  <si>
    <t xml:space="preserve">Спонсорская помощь от ОАО «Завод металлоконструкций» </t>
  </si>
  <si>
    <t xml:space="preserve">Увеличиваются бюджетные ассигнования комитету ЖКХ, ТЭК, ТиС АЭМР на оплату исполнительных листов по возмещению ущерба при ДТП </t>
  </si>
  <si>
    <t>Увеличиваются бюджетные ассигнования комитету ЖКХ, ТЭК, ТиС АЭМР на содержание автомобильных дорог общего пользования в рамках муниципального задания МБУ «Городское хозяйство» (для закупки битумной эмульсии) в сумме 660,0 тыс. рублей и на обустройство военно-исторического парка вооружения и военной техники под открытым небом «Патриот»  в сумме 5 000,0 тыс. рублей</t>
  </si>
  <si>
    <t>на возмещение затрат на оказание услуг (выполнение работ), связанных с содержанием (техническим обслуживанием), текущим и капитальным ремонтом оборудования и сетей уличного освещения МКП «Энгельсгорсвет» в сумме 4 200,0 тыс. рублей (расходы на оплату труда)</t>
  </si>
  <si>
    <t>на устройство детских игровых площадок на придомовых территориях многоквартирных домов на сумму 1 250,0 тыс. рублей, в т.ч.:
за счет поступления спонсорских средств от ОАО «Завод металлоконструкций» в сумме 700,0 тыс. рублей;
за счет собственных средств в сумме 550,0 тыс. рублей.</t>
  </si>
  <si>
    <t>Увеличиваются бюджетные ассигнования Управлению культуры АЭМР на заработную плату с начислениями МБУ «ДК «Мелиоратор».</t>
  </si>
  <si>
    <r>
      <t>на возмещение затрат на оказание услуг (выполнение работ), связанных с</t>
    </r>
    <r>
      <rPr>
        <b/>
        <sz val="12"/>
        <color theme="1"/>
        <rFont val="Arial Narrow"/>
        <family val="2"/>
        <charset val="204"/>
      </rPr>
      <t xml:space="preserve"> содержанием</t>
    </r>
    <r>
      <rPr>
        <sz val="12"/>
        <color theme="1"/>
        <rFont val="Arial Narrow"/>
        <family val="2"/>
        <charset val="204"/>
      </rPr>
      <t xml:space="preserve"> (техническим обслуживанием), текущим и капитальным ремонтом оборудования и </t>
    </r>
    <r>
      <rPr>
        <b/>
        <sz val="12"/>
        <color theme="1"/>
        <rFont val="Arial Narrow"/>
        <family val="2"/>
        <charset val="204"/>
      </rPr>
      <t>сетей уличного освещения МКП «Энгельсгорсвет»</t>
    </r>
    <r>
      <rPr>
        <sz val="12"/>
        <color theme="1"/>
        <rFont val="Arial Narrow"/>
        <family val="2"/>
        <charset val="204"/>
      </rPr>
      <t xml:space="preserve"> (зарплата)</t>
    </r>
  </si>
  <si>
    <t>на заработную плату с начислениями МБУ «ДК «Мелиоратор».</t>
  </si>
  <si>
    <t>№545/01 от 25.07.2018 г.</t>
  </si>
  <si>
    <t>Решение ЭГСД от 25.07.2018 г. № 545/01</t>
  </si>
  <si>
    <t>Решение ЭГСД от 31.08.2018 г. № 550/01</t>
  </si>
  <si>
    <t xml:space="preserve">Увеличиваются бюджетные ассигнования администрации ЭМР на оплату исполнительных листов по возмещению ущерба при ДТП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</si>
  <si>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</si>
  <si>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</si>
  <si>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</si>
  <si>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Увеличиваются бюджетные ассигнования ЭГСД на заработную плату и страховые взносы в сумме 2 156,4 тыс. рублей и  на оплату исполнительных листов по страховым взносам в сумме 81,0 тыс. рублей
</t>
  </si>
  <si>
    <t>Увеличиваются бюджетные ассигнования комитету ЖКХ, ТЭК, ТиС АЭМР на содержание автомобильных дорог общего пользования в рамках муниципального задания МБУ «Городское хозяйство» (для закупки асфальтобетонной смеси) в сумме 1 975,0 тыс. рублей и  проведения ямочного ремонта дорог  в сумме 3 325,6 тыс. рублей</t>
  </si>
  <si>
    <t>Увеличиваются бюджетные ассигнования комитету по земельным ресурсам АЭМР на погашение кредиторской задолженности за кадастровые работы.</t>
  </si>
  <si>
    <t xml:space="preserve">Увеличиваются бюджетные ассигнования администрации ЭМР на оплату исполнительных листов по проведению судебной экспертизы и представительские расходы по выкупу жилья </t>
  </si>
  <si>
    <t>1301</t>
  </si>
  <si>
    <t>Обслуживание внутреннего государственного и муниципального долга</t>
  </si>
  <si>
    <t>Увеличиваются бюджетные ассигнования комитету финансов АЭМР на оплату процентов по муниципальному долгу в связи с привлечением заемных средств от кредитных организаций</t>
  </si>
  <si>
    <t>№550/01 от 31.08.2018 г.</t>
  </si>
  <si>
    <t>Оплата труда и начисления Главе МО</t>
  </si>
  <si>
    <t>Оплата труда и начисления аппарат ЭГСД</t>
  </si>
  <si>
    <r>
      <t xml:space="preserve">комитету ЖКХ, ТЭК, ТиС администрации ЭМР, администрации ЭМР на оплату исполнительных листов по </t>
    </r>
    <r>
      <rPr>
        <b/>
        <sz val="12"/>
        <color theme="1"/>
        <rFont val="Arial Narrow"/>
        <family val="2"/>
        <charset val="204"/>
      </rPr>
      <t xml:space="preserve">возмещению ущерба при ДТП </t>
    </r>
  </si>
  <si>
    <t>комитету финансов администрации ЭМР на оплату процентов по муниципальному долгу в связи с привлечением заемных средств от кредитных организаций</t>
  </si>
  <si>
    <t>Решение ЭГСД от 31.10.2018 г. № 19/02</t>
  </si>
  <si>
    <t>Доходы от реализации имущества</t>
  </si>
  <si>
    <t xml:space="preserve">Увеличиваются бюджетные ассигнования комитету по управлению имуществом АЭМР на оплату исполнительного листа по возврату денежных средств за проданное муниципальное имущество (земельные участки) по решению суда, в результате признания сделки недействительной </t>
  </si>
  <si>
    <t xml:space="preserve">Увеличиваются бюджетные ассигнования комитету ЖКХ, ТЭК, ТиС АЭМР на содержание автомобильных дорог общего пользования в рамках муниципального задания МБУ «Городское хозяйство» (заработная плата по дорожной деятельности) </t>
  </si>
  <si>
    <t>Увеличиваются бюджетные ассигнования комитету по земельным ресурсам АЭМР на погашение кредиторской задолженности за кадастровые работы, в связи с уточнением суммы оплаты.</t>
  </si>
  <si>
    <t>Увеличиваются бюджетные ассигнования администрации ЭМР на оплату исполнительных листов по выплате возмещения за изымаемые жилые помещения и возмещение расходов по выкупу жилья</t>
  </si>
  <si>
    <t>Увеличиваются бюджетные ассигнования комитету ЖКХ, ТЭК, ТиС АЭМР на оплату исполнительного листа по выплате возмещения за изымаемые жилые помещения</t>
  </si>
  <si>
    <t xml:space="preserve">Увеличиваются бюджетные ассигнования комитету ЖКХ, ТЭК, ТиС АЭМР на озеленение и прочие мероприятия по благоустройству в рамках муниципального задания МБУ «Городское хозяйство» (заработная плата по благоустройству) </t>
  </si>
  <si>
    <t>Уменьшаются бюджетные ассигнования управлению культуры администрации ЭМР по расходам предусмотренных на укрепление и развитие материально-технической базы муниципальных организаций культуры (за счет экономии по проведенным аукционам)</t>
  </si>
  <si>
    <t>№19/02 от 31.10.2018 г.</t>
  </si>
  <si>
    <t xml:space="preserve">Доходы от реализации имущества, находящегося в собственности городских поселений </t>
  </si>
  <si>
    <t>комитету ЖКХ, ТЭК, ТиС администрации ЭМР на оплату исполнительных листов по выплате возмещения за изымаемые жилые помещения</t>
  </si>
  <si>
    <t>расходы на обеспечение деятельности муниципальных бюджетных и автономных учреждений в рамках ведомственной целевой программы "Дорожная деятельность и благоустройство территории муниципального образования город Энгельс Энгельсского муниципального района Саратовской области на 2018 - 2020 годы"</t>
  </si>
  <si>
    <r>
      <rPr>
        <b/>
        <sz val="12"/>
        <color theme="1"/>
        <rFont val="Arial Narrow"/>
        <family val="2"/>
        <charset val="204"/>
      </rPr>
      <t>комитету по управлению имуществом АЭМР</t>
    </r>
    <r>
      <rPr>
        <sz val="12"/>
        <color theme="1"/>
        <rFont val="Arial Narrow"/>
        <family val="2"/>
        <charset val="204"/>
      </rPr>
      <t xml:space="preserve"> на оплату исполнительного листа по возврату денежных средств за проданное муниципальное имущество (земельные участки) по решению суда, в результате признания сделки недействительной </t>
    </r>
  </si>
  <si>
    <t>* в доходах 770,0 т.р. (депутатские) взяты на план по уведомлению</t>
  </si>
  <si>
    <t>Решение ЭГСД от 28.11.2018 г. № 33/02</t>
  </si>
  <si>
    <t xml:space="preserve">Увеличиваются бюджетные ассигнования администрации ЭМР на оплату исполнительного листа по возмещению ущерба при ДТП </t>
  </si>
  <si>
    <t>Увеличиваются бюджетные ассигнования комитету по управлению имуществом АЭМРна расходы по проведению оценки рыночной стоимости прав на объекты имущества для совершения сделок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</si>
  <si>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</si>
  <si>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</si>
  <si>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Увеличиваются бюджетные ассигнования Комитету финансов АЭМР на финансовое обеспечение деятельности аварийно-спасательного формирования</t>
  </si>
  <si>
    <t xml:space="preserve">Увеличиваются бюджетные ассигнования комитету ЖКХ, ТЭК, ТиС АЭМР на расходы по возмещению недополученных доходов в связи с применением регулируемых тарифов на пассажирские перевозки, осуществляемые городским наземным электрическим транспортом </t>
  </si>
  <si>
    <t>Увеличиваются бюджетные ассигнования комитету ЖКХ, ТЭК, ТиС АЭМР на погашение кредиторской задолженности за проектно-изыскательские работы по капитальному ремонту подземного перехода по проспекту Строителей в районе пересечения с ул. Минская</t>
  </si>
  <si>
    <t xml:space="preserve">Уменьшаются бюджетные ассигнования по расходам, предусмотренным на мероприятия по приведению автомобильных дорог в нормативное состояние (за счет экономии по проведенным аукционам) </t>
  </si>
  <si>
    <t>Уменьшаются бюджетные ассигнования Комитету финансов АЭМР по расходам предусмотренных на предоставление межбюджетных трансфертов по земельному контролю</t>
  </si>
  <si>
    <t xml:space="preserve">Увеличиваются бюджетные ассигнования администрации ЭМР на расходы по обследованию жилых помещений на пригодность для проживания </t>
  </si>
  <si>
    <t xml:space="preserve">Увеличиваются бюджетные ассигнования комитету ЖКХ, ТЭК, ТиС АЭМР на электроэнергию уличного освещения по энергосервисному контракту </t>
  </si>
  <si>
    <t>Увеличиваются бюджетные ассигнования управлению культуры администрации ЭМР на огнезащитную обработку деревянных конструкций и занавесей</t>
  </si>
  <si>
    <t>0505</t>
  </si>
  <si>
    <t>Другие вопросы в области жилищно-коммунального хозяйства</t>
  </si>
  <si>
    <t>на предоставление межбюджетных трансфертов по похоронному делу</t>
  </si>
  <si>
    <t>Увеличиваются бюджетные ассигнования Комитету финансов АЭМР на предоставление межбюджетных трансфертов по похоронному делу</t>
  </si>
  <si>
    <t>№33/02 от 28.11.2018 г.</t>
  </si>
  <si>
    <r>
      <rPr>
        <b/>
        <sz val="12"/>
        <color theme="1"/>
        <rFont val="Arial Narrow"/>
        <family val="2"/>
        <charset val="204"/>
      </rPr>
      <t>комитету по управлению имуществом АЭМР</t>
    </r>
    <r>
      <rPr>
        <sz val="12"/>
        <color theme="1"/>
        <rFont val="Arial Narrow"/>
        <family val="2"/>
        <charset val="204"/>
      </rPr>
      <t xml:space="preserve"> оценка рыночной стоимости прав на объекты имущества для совершения сделок</t>
    </r>
  </si>
  <si>
    <t>Администрация ЭМР на оплату исполнительных листов по возмещению ущерба при ДТП</t>
  </si>
  <si>
    <t xml:space="preserve"> финансовое обеспечение деятельности аварийно-спасательного формирования</t>
  </si>
  <si>
    <r>
      <rPr>
        <b/>
        <sz val="12"/>
        <color theme="1"/>
        <rFont val="Arial Narrow"/>
        <family val="2"/>
        <charset val="204"/>
      </rPr>
      <t xml:space="preserve">на погашение кредиторской задолженности за проектно-изыскательские работы </t>
    </r>
    <r>
      <rPr>
        <sz val="12"/>
        <color theme="1"/>
        <rFont val="Arial Narrow"/>
        <family val="2"/>
        <charset val="204"/>
      </rPr>
      <t>по капитальному ремонту подземного перехода по проспекту Строителей в районе пересечения с ул. Минская</t>
    </r>
  </si>
  <si>
    <t>по расходам предусмотренных на предоставление межбюджетных трансфертов по земельному контролю</t>
  </si>
  <si>
    <r>
      <t xml:space="preserve">на возмещение затрат </t>
    </r>
    <r>
      <rPr>
        <b/>
        <sz val="12"/>
        <color theme="1"/>
        <rFont val="Arial Narrow"/>
        <family val="2"/>
        <charset val="204"/>
      </rPr>
      <t>по оплате электроэнергии</t>
    </r>
    <r>
      <rPr>
        <sz val="12"/>
        <color theme="1"/>
        <rFont val="Arial Narrow"/>
        <family val="2"/>
        <charset val="204"/>
      </rPr>
      <t xml:space="preserve">, потребляемой сетями  уличного освещения территории муниципального образования город Энгельс, оплате проведения энергоэффективных мероприятий </t>
    </r>
    <r>
      <rPr>
        <b/>
        <sz val="12"/>
        <color theme="1"/>
        <rFont val="Arial Narrow"/>
        <family val="2"/>
        <charset val="204"/>
      </rPr>
      <t>в рамках энергосервисных договоров (контрактов)</t>
    </r>
  </si>
  <si>
    <t>на огнезащитную обработку деревянных конструкций и занавесей МБУ ДК "Искра"</t>
  </si>
  <si>
    <t>Решение ЭГСД от 07.12.2018 г. № 42/02</t>
  </si>
  <si>
    <t>Налог на имущество физических лиц</t>
  </si>
  <si>
    <t>1403</t>
  </si>
  <si>
    <t>Перераспределяются бюджетные ассигнования комитету ЖКХ, ТЭК, ТиС АЭМР с расходов, предусмотренных на муниципальное задание по дорожному хозяйству МБУ «Городское хозяйство» на оплату в рамках заключенного соглашения об изъятии земельного участка и расположенного на нем объекта недвижимого имущества для муниципальных нужд в связи с признанием расположенного на земельном участке многоквартирного дома</t>
  </si>
  <si>
    <t>Увеличиваются бюджетные ассигнования комитету финансов АЭМРна иные межбюджетные трансферты общего характера</t>
  </si>
  <si>
    <t>Межбюджетные трансферты общего характера</t>
  </si>
  <si>
    <t>№42/02 от 07.12.2018 г.</t>
  </si>
  <si>
    <t>МБТ общего характера</t>
  </si>
  <si>
    <r>
      <rPr>
        <b/>
        <sz val="12"/>
        <color theme="1"/>
        <rFont val="Arial Narrow"/>
        <family val="2"/>
        <charset val="204"/>
      </rPr>
      <t>МБТ</t>
    </r>
    <r>
      <rPr>
        <sz val="12"/>
        <color theme="1"/>
        <rFont val="Arial Narrow"/>
        <family val="2"/>
        <charset val="204"/>
      </rPr>
      <t xml:space="preserve"> общего характера</t>
    </r>
  </si>
  <si>
    <t>Решение ЭГСД от 20.12.2018 г. № 44/02</t>
  </si>
  <si>
    <t xml:space="preserve">с расходов по обеспечению предотвращения возможности возникновения аварийных и чрезвычайных ситуаций на объектах жилищной сферы в рамках ВЦП «Содержание жилищного фонда на территории муниципального образования город Энгельс Энгельсского муниципального района Саратовской области в 2018-2020 годах» </t>
  </si>
  <si>
    <t xml:space="preserve">Перераспределяются бюджетные ассигнования с расходов предусмотренных на муниципальное задание по дорожному хозяйству </t>
  </si>
  <si>
    <t>Увеличиваются бюджетные ассигнования на расходы по возмещению недополученных доходов в связи с применением регулируемых тарифов на пассажирские перевозки, осуществляемые городским наземным электрическим транспортом (на оплату электроэнергии)</t>
  </si>
  <si>
    <t>Увеличиваются бюджетные ассигнования на расходы по возмещению затрат по оплате электроэнергии, потребляемой сетями  уличного освещения территории муниципального образования город Энгельс, оплате проведения энергоэффективных мероприятий в рамках энергосервисных договоров (контрактов)</t>
  </si>
  <si>
    <t>№44/02 от 20.12.2018 г.</t>
  </si>
  <si>
    <t>№59/02 от 26.12.2018 г.</t>
  </si>
  <si>
    <t>Решение ЭГСД от 26.12.2018 г. № 59/02</t>
  </si>
  <si>
    <t xml:space="preserve">Поправки подготовлены с учетом оперативных данных исполнения бюджета за 12 месяцев 2018 года
</t>
  </si>
  <si>
    <t>Единый сельскохозяйственный налог</t>
  </si>
  <si>
    <t xml:space="preserve">Доходы,  получаемые  в  виде  арендной  платы  за земельные участки </t>
  </si>
  <si>
    <t xml:space="preserve">Доходы от сдачи в аренду имущества </t>
  </si>
  <si>
    <t>Плата за наем (соцнайм)</t>
  </si>
  <si>
    <t>Доходы от продажи активов</t>
  </si>
  <si>
    <t>Штрафы, прочие поступления</t>
  </si>
  <si>
    <t>Безвозмездные поступления</t>
  </si>
  <si>
    <t>01</t>
  </si>
  <si>
    <t>03</t>
  </si>
  <si>
    <t>04</t>
  </si>
  <si>
    <t>05</t>
  </si>
  <si>
    <t>07</t>
  </si>
  <si>
    <t>08</t>
  </si>
  <si>
    <t>10</t>
  </si>
  <si>
    <t>11</t>
  </si>
  <si>
    <t>13</t>
  </si>
  <si>
    <t>14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</si>
  <si>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</si>
  <si>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</si>
  <si>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</si>
  <si>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</si>
  <si>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</si>
  <si>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</si>
  <si>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</si>
  <si>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</si>
  <si>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</si>
  <si>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</t>
  </si>
  <si>
    <t>расходы на погашение кредиторской задолженности прошлых лет</t>
  </si>
  <si>
    <t>расходы на уплату налога на имущество организаций, транспортного налога  и иных платежей муниципальными органами</t>
  </si>
  <si>
    <t xml:space="preserve">Администрация ЭМР создание условий для деятельности добровольных формирований населения по охране общественного порядка </t>
  </si>
  <si>
    <t>межбюджетные трансферты поорганизации и осуществления мероприятий по гражданской обороне</t>
  </si>
  <si>
    <t>комитету по земельным ресурсам администрации ЭМР на мероприятия по землеустройству и землепользованию</t>
  </si>
  <si>
    <t>Выплата пенсии за выслугу лет депутатам, выборным должностным лицам, и лицам, замещавшим должности муниципальной службы в органах местного самоуправления</t>
  </si>
  <si>
    <t>1001</t>
  </si>
  <si>
    <t>Пенсионное обеспечение</t>
  </si>
  <si>
    <t>расходы на реализацию основного мероприятия «Осуществление дорожной деятельности в рамках ведомственной целевой программы «Комплексное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2017-2020 годы»</t>
  </si>
  <si>
    <t>расходы на возмещение затрат по оплате электроэнергии, необходимой для обеспечения работоспособности технических средств организации дорожного движения</t>
  </si>
  <si>
    <t>погашение кредиторской задолженности прошлых лет</t>
  </si>
  <si>
    <t xml:space="preserve">расходы на обеспечение деятельности муниципальных бюджетных и автономных учреждений </t>
  </si>
  <si>
    <r>
      <rPr>
        <b/>
        <sz val="12"/>
        <color theme="1"/>
        <rFont val="Arial Narrow"/>
        <family val="2"/>
        <charset val="204"/>
      </rPr>
      <t>ЭГСД</t>
    </r>
    <r>
      <rPr>
        <sz val="12"/>
        <color theme="1"/>
        <rFont val="Arial Narrow"/>
        <family val="2"/>
        <charset val="204"/>
      </rPr>
      <t xml:space="preserve"> взносы в Ассоциацию муниципальных образований Саратовской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</si>
</sst>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i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i/>
      <sz val="8"/>
      <color theme="3" tint="0.39997558519241921"/>
      <name val="Arial Narrow"/>
      <family val="2"/>
      <charset val="204"/>
    </font>
    <font>
      <sz val="8"/>
      <color rgb="FF000000"/>
      <name val="Arial Narrow"/>
      <family val="2"/>
      <charset val="204"/>
    </font>
    <font>
      <u/>
      <sz val="8"/>
      <color theme="10"/>
      <name val="Arial Narrow"/>
      <family val="2"/>
      <charset val="204"/>
    </font>
    <font>
      <u/>
      <sz val="8"/>
      <color theme="10"/>
      <name val="Calibri"/>
      <family val="2"/>
      <charset val="204"/>
    </font>
    <font>
      <sz val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/>
    </xf>
    <xf numFmtId="164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/>
    <xf numFmtId="0" fontId="7" fillId="3" borderId="6" xfId="0" applyFont="1" applyFill="1" applyBorder="1" applyAlignment="1"/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Fill="1"/>
    <xf numFmtId="0" fontId="8" fillId="0" borderId="1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0" borderId="0" xfId="0" applyFont="1" applyFill="1"/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0" fillId="3" borderId="5" xfId="1" applyFont="1" applyFill="1" applyBorder="1" applyAlignment="1" applyProtection="1"/>
    <xf numFmtId="16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/>
    <xf numFmtId="49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/>
    <xf numFmtId="0" fontId="12" fillId="3" borderId="0" xfId="0" applyFont="1" applyFill="1"/>
    <xf numFmtId="0" fontId="13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15" fillId="0" borderId="0" xfId="0" applyFont="1"/>
    <xf numFmtId="4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10" fillId="3" borderId="4" xfId="1" applyNumberFormat="1" applyFont="1" applyFill="1" applyBorder="1" applyAlignment="1" applyProtection="1">
      <alignment horizontal="left"/>
    </xf>
    <xf numFmtId="49" fontId="9" fillId="3" borderId="5" xfId="1" applyNumberFormat="1" applyFont="1" applyFill="1" applyBorder="1" applyAlignment="1" applyProtection="1">
      <alignment horizontal="left"/>
    </xf>
    <xf numFmtId="49" fontId="9" fillId="3" borderId="6" xfId="1" applyNumberFormat="1" applyFont="1" applyFill="1" applyBorder="1" applyAlignment="1" applyProtection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workbookViewId="0">
      <pane xSplit="3" ySplit="3" topLeftCell="Q22" activePane="bottomRight" state="frozen"/>
      <selection pane="topRight" activeCell="D1" sqref="D1"/>
      <selection pane="bottomLeft" activeCell="A4" sqref="A4"/>
      <selection pane="bottomRight" activeCell="A34" sqref="A34"/>
    </sheetView>
  </sheetViews>
  <sheetFormatPr defaultRowHeight="15.75" x14ac:dyDescent="0.25"/>
  <cols>
    <col min="1" max="1" width="83.28515625" style="65" customWidth="1"/>
    <col min="2" max="2" width="17.7109375" style="65" customWidth="1"/>
    <col min="3" max="3" width="9.85546875" style="65" customWidth="1"/>
    <col min="4" max="4" width="12.28515625" style="65" customWidth="1"/>
    <col min="5" max="6" width="12.85546875" style="65" customWidth="1"/>
    <col min="7" max="7" width="13.28515625" style="65" customWidth="1"/>
    <col min="8" max="8" width="12.140625" style="65" customWidth="1"/>
    <col min="9" max="16" width="12" style="65" customWidth="1"/>
    <col min="17" max="17" width="12.42578125" style="65" customWidth="1"/>
    <col min="18" max="18" width="18.140625" style="65" customWidth="1"/>
    <col min="19" max="16384" width="9.140625" style="65"/>
  </cols>
  <sheetData>
    <row r="1" spans="1:19" ht="20.25" x14ac:dyDescent="0.3">
      <c r="A1" s="145" t="s">
        <v>105</v>
      </c>
      <c r="B1" s="145"/>
      <c r="C1" s="145"/>
      <c r="D1" s="145"/>
      <c r="E1" s="145"/>
      <c r="F1" s="145"/>
      <c r="G1" s="145"/>
      <c r="H1" s="145"/>
      <c r="I1" s="145"/>
      <c r="J1" s="87"/>
      <c r="K1" s="98"/>
      <c r="L1" s="107"/>
      <c r="M1" s="112"/>
      <c r="N1" s="121"/>
      <c r="O1" s="135"/>
      <c r="P1" s="135"/>
    </row>
    <row r="3" spans="1:19" s="75" customFormat="1" ht="31.5" x14ac:dyDescent="0.25">
      <c r="A3" s="96" t="s">
        <v>1</v>
      </c>
      <c r="B3" s="155" t="s">
        <v>0</v>
      </c>
      <c r="C3" s="155"/>
      <c r="D3" s="76" t="s">
        <v>92</v>
      </c>
      <c r="E3" s="76" t="s">
        <v>106</v>
      </c>
      <c r="F3" s="76" t="s">
        <v>111</v>
      </c>
      <c r="G3" s="76" t="s">
        <v>116</v>
      </c>
      <c r="H3" s="76" t="s">
        <v>124</v>
      </c>
      <c r="I3" s="76" t="s">
        <v>127</v>
      </c>
      <c r="J3" s="76" t="s">
        <v>153</v>
      </c>
      <c r="K3" s="76" t="s">
        <v>165</v>
      </c>
      <c r="L3" s="76" t="s">
        <v>179</v>
      </c>
      <c r="M3" s="76" t="s">
        <v>193</v>
      </c>
      <c r="N3" s="76" t="s">
        <v>216</v>
      </c>
      <c r="O3" s="76" t="s">
        <v>230</v>
      </c>
      <c r="P3" s="76" t="s">
        <v>238</v>
      </c>
      <c r="Q3" s="76" t="s">
        <v>239</v>
      </c>
      <c r="R3" s="96" t="s">
        <v>140</v>
      </c>
    </row>
    <row r="4" spans="1:19" s="74" customFormat="1" x14ac:dyDescent="0.25">
      <c r="A4" s="77" t="s">
        <v>90</v>
      </c>
      <c r="B4" s="78"/>
      <c r="C4" s="79"/>
      <c r="D4" s="80">
        <f>SUM(D5:D15)</f>
        <v>0</v>
      </c>
      <c r="E4" s="80">
        <f t="shared" ref="E4:R4" si="0">SUM(E5:E15)</f>
        <v>12677.9</v>
      </c>
      <c r="F4" s="80">
        <f t="shared" si="0"/>
        <v>4870.3999999999996</v>
      </c>
      <c r="G4" s="80">
        <f t="shared" si="0"/>
        <v>4195.1000000000004</v>
      </c>
      <c r="H4" s="80">
        <f t="shared" si="0"/>
        <v>295.5</v>
      </c>
      <c r="I4" s="80">
        <f t="shared" si="0"/>
        <v>17274.599999999999</v>
      </c>
      <c r="J4" s="80">
        <f t="shared" si="0"/>
        <v>14629.4</v>
      </c>
      <c r="K4" s="80">
        <f t="shared" si="0"/>
        <v>14307.4</v>
      </c>
      <c r="L4" s="80">
        <f t="shared" si="0"/>
        <v>8854.5</v>
      </c>
      <c r="M4" s="80">
        <f t="shared" si="0"/>
        <v>12774.8</v>
      </c>
      <c r="N4" s="80">
        <f t="shared" si="0"/>
        <v>7155.2</v>
      </c>
      <c r="O4" s="80">
        <f t="shared" si="0"/>
        <v>15000</v>
      </c>
      <c r="P4" s="80">
        <f t="shared" si="0"/>
        <v>0</v>
      </c>
      <c r="Q4" s="80">
        <f t="shared" si="0"/>
        <v>-79379.199999999997</v>
      </c>
      <c r="R4" s="80">
        <f t="shared" si="0"/>
        <v>32655.599999999999</v>
      </c>
      <c r="S4" s="73"/>
    </row>
    <row r="5" spans="1:19" s="92" customFormat="1" x14ac:dyDescent="0.25">
      <c r="A5" s="94" t="s">
        <v>155</v>
      </c>
      <c r="B5" s="103"/>
      <c r="C5" s="104"/>
      <c r="D5" s="90"/>
      <c r="E5" s="90"/>
      <c r="F5" s="90"/>
      <c r="G5" s="90"/>
      <c r="H5" s="90"/>
      <c r="I5" s="90"/>
      <c r="J5" s="90"/>
      <c r="K5" s="90">
        <v>13607.4</v>
      </c>
      <c r="L5" s="90">
        <v>8854.5</v>
      </c>
      <c r="M5" s="90">
        <v>10774.8</v>
      </c>
      <c r="N5" s="90">
        <v>7155.2</v>
      </c>
      <c r="O5" s="90">
        <v>5000</v>
      </c>
      <c r="P5" s="90"/>
      <c r="Q5" s="90">
        <v>-28900</v>
      </c>
      <c r="R5" s="83">
        <f t="shared" ref="R5:R13" si="1">SUM(D5:Q5)</f>
        <v>16491.899999999994</v>
      </c>
      <c r="S5" s="91"/>
    </row>
    <row r="6" spans="1:19" s="92" customFormat="1" x14ac:dyDescent="0.25">
      <c r="A6" s="94" t="s">
        <v>242</v>
      </c>
      <c r="B6" s="103"/>
      <c r="C6" s="104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>
        <v>-1700.1</v>
      </c>
      <c r="R6" s="83">
        <f t="shared" si="1"/>
        <v>-1700.1</v>
      </c>
      <c r="S6" s="91"/>
    </row>
    <row r="7" spans="1:19" s="92" customFormat="1" x14ac:dyDescent="0.25">
      <c r="A7" s="94" t="s">
        <v>225</v>
      </c>
      <c r="B7" s="103"/>
      <c r="C7" s="104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>
        <v>10000</v>
      </c>
      <c r="P7" s="90"/>
      <c r="Q7" s="90">
        <v>11443.5</v>
      </c>
      <c r="R7" s="83">
        <f t="shared" si="1"/>
        <v>21443.5</v>
      </c>
      <c r="S7" s="91"/>
    </row>
    <row r="8" spans="1:19" x14ac:dyDescent="0.25">
      <c r="A8" s="81" t="s">
        <v>70</v>
      </c>
      <c r="B8" s="81"/>
      <c r="C8" s="82"/>
      <c r="D8" s="83"/>
      <c r="E8" s="83"/>
      <c r="F8" s="83"/>
      <c r="G8" s="83"/>
      <c r="H8" s="83"/>
      <c r="I8" s="83">
        <v>17110</v>
      </c>
      <c r="J8" s="83">
        <v>13316</v>
      </c>
      <c r="K8" s="83"/>
      <c r="L8" s="83"/>
      <c r="M8" s="83"/>
      <c r="N8" s="83"/>
      <c r="O8" s="83"/>
      <c r="P8" s="83"/>
      <c r="Q8" s="83">
        <v>-30800</v>
      </c>
      <c r="R8" s="83">
        <f t="shared" si="1"/>
        <v>-374</v>
      </c>
      <c r="S8" s="68"/>
    </row>
    <row r="9" spans="1:19" ht="31.5" x14ac:dyDescent="0.25">
      <c r="A9" s="81" t="s">
        <v>34</v>
      </c>
      <c r="B9" s="81"/>
      <c r="C9" s="82"/>
      <c r="D9" s="83"/>
      <c r="E9" s="83">
        <v>12677.9</v>
      </c>
      <c r="F9" s="83">
        <v>4870.3999999999996</v>
      </c>
      <c r="G9" s="83">
        <v>4195.1000000000004</v>
      </c>
      <c r="H9" s="83">
        <v>295.5</v>
      </c>
      <c r="I9" s="83">
        <v>164.6</v>
      </c>
      <c r="J9" s="83">
        <v>2496.5</v>
      </c>
      <c r="K9" s="83"/>
      <c r="L9" s="83"/>
      <c r="M9" s="83"/>
      <c r="N9" s="83"/>
      <c r="O9" s="83"/>
      <c r="P9" s="83"/>
      <c r="Q9" s="83">
        <v>-22250</v>
      </c>
      <c r="R9" s="83">
        <f t="shared" si="1"/>
        <v>2450</v>
      </c>
      <c r="S9" s="68"/>
    </row>
    <row r="10" spans="1:19" x14ac:dyDescent="0.25">
      <c r="A10" s="81" t="s">
        <v>244</v>
      </c>
      <c r="B10" s="81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>
        <v>186.1</v>
      </c>
      <c r="R10" s="83">
        <f t="shared" si="1"/>
        <v>186.1</v>
      </c>
      <c r="S10" s="68"/>
    </row>
    <row r="11" spans="1:19" x14ac:dyDescent="0.25">
      <c r="A11" s="81" t="s">
        <v>194</v>
      </c>
      <c r="B11" s="81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>
        <v>2000</v>
      </c>
      <c r="N11" s="83"/>
      <c r="O11" s="83"/>
      <c r="P11" s="83"/>
      <c r="Q11" s="83">
        <v>-5377.6</v>
      </c>
      <c r="R11" s="83">
        <f t="shared" si="1"/>
        <v>-3377.6000000000004</v>
      </c>
      <c r="S11" s="68"/>
    </row>
    <row r="12" spans="1:19" x14ac:dyDescent="0.25">
      <c r="A12" s="81" t="s">
        <v>245</v>
      </c>
      <c r="B12" s="81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>
        <v>-2118</v>
      </c>
      <c r="R12" s="83">
        <f t="shared" si="1"/>
        <v>-2118</v>
      </c>
      <c r="S12" s="68"/>
    </row>
    <row r="13" spans="1:19" x14ac:dyDescent="0.25">
      <c r="A13" s="81" t="s">
        <v>247</v>
      </c>
      <c r="B13" s="81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>
        <v>136.80000000000001</v>
      </c>
      <c r="R13" s="83">
        <f t="shared" si="1"/>
        <v>136.80000000000001</v>
      </c>
      <c r="S13" s="68"/>
    </row>
    <row r="14" spans="1:19" x14ac:dyDescent="0.25">
      <c r="A14" s="81" t="s">
        <v>156</v>
      </c>
      <c r="B14" s="81"/>
      <c r="C14" s="82"/>
      <c r="D14" s="83"/>
      <c r="E14" s="83"/>
      <c r="F14" s="83"/>
      <c r="G14" s="83"/>
      <c r="H14" s="83"/>
      <c r="I14" s="83"/>
      <c r="J14" s="83"/>
      <c r="K14" s="83">
        <v>700</v>
      </c>
      <c r="L14" s="83"/>
      <c r="M14" s="83"/>
      <c r="N14" s="83"/>
      <c r="O14" s="83"/>
      <c r="P14" s="83"/>
      <c r="Q14" s="83">
        <v>0.1</v>
      </c>
      <c r="R14" s="83">
        <f t="shared" ref="R14:R15" si="2">SUM(D14:Q14)</f>
        <v>700.1</v>
      </c>
      <c r="S14" s="68"/>
    </row>
    <row r="15" spans="1:19" x14ac:dyDescent="0.25">
      <c r="A15" s="81" t="s">
        <v>141</v>
      </c>
      <c r="B15" s="81"/>
      <c r="C15" s="82"/>
      <c r="D15" s="83"/>
      <c r="E15" s="83"/>
      <c r="F15" s="83"/>
      <c r="G15" s="83"/>
      <c r="H15" s="83"/>
      <c r="I15" s="83"/>
      <c r="J15" s="83">
        <v>-1183.0999999999999</v>
      </c>
      <c r="K15" s="83"/>
      <c r="L15" s="83"/>
      <c r="M15" s="83"/>
      <c r="N15" s="83"/>
      <c r="O15" s="83"/>
      <c r="P15" s="83"/>
      <c r="Q15" s="83"/>
      <c r="R15" s="83">
        <f t="shared" si="2"/>
        <v>-1183.0999999999999</v>
      </c>
      <c r="S15" s="68"/>
    </row>
    <row r="16" spans="1:19" s="74" customFormat="1" x14ac:dyDescent="0.25">
      <c r="A16" s="77" t="s">
        <v>93</v>
      </c>
      <c r="B16" s="93"/>
      <c r="C16" s="79"/>
      <c r="D16" s="80">
        <f>SUM(D17:D18)</f>
        <v>5121.2</v>
      </c>
      <c r="E16" s="80">
        <f t="shared" ref="E16:P16" si="3">SUM(E17:E18)</f>
        <v>0</v>
      </c>
      <c r="F16" s="80">
        <f t="shared" si="3"/>
        <v>0</v>
      </c>
      <c r="G16" s="80">
        <f t="shared" si="3"/>
        <v>0</v>
      </c>
      <c r="H16" s="80">
        <f t="shared" si="3"/>
        <v>0</v>
      </c>
      <c r="I16" s="80">
        <f t="shared" si="3"/>
        <v>40000</v>
      </c>
      <c r="J16" s="80">
        <f t="shared" si="3"/>
        <v>1183.0999999999999</v>
      </c>
      <c r="K16" s="80">
        <f t="shared" si="3"/>
        <v>0</v>
      </c>
      <c r="L16" s="80">
        <f t="shared" si="3"/>
        <v>0</v>
      </c>
      <c r="M16" s="80">
        <f t="shared" si="3"/>
        <v>0</v>
      </c>
      <c r="N16" s="80">
        <f t="shared" si="3"/>
        <v>0</v>
      </c>
      <c r="O16" s="80">
        <f t="shared" si="3"/>
        <v>0</v>
      </c>
      <c r="P16" s="80">
        <f t="shared" si="3"/>
        <v>0</v>
      </c>
      <c r="Q16" s="80">
        <f t="shared" ref="Q16" si="4">SUM(Q17:Q18)</f>
        <v>0</v>
      </c>
      <c r="R16" s="80">
        <f t="shared" ref="R16" si="5">SUM(R17:R18)</f>
        <v>46304.299999999996</v>
      </c>
      <c r="S16" s="73"/>
    </row>
    <row r="17" spans="1:19" x14ac:dyDescent="0.25">
      <c r="A17" s="81" t="s">
        <v>19</v>
      </c>
      <c r="B17" s="85"/>
      <c r="C17" s="82"/>
      <c r="D17" s="83">
        <v>5121.2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>
        <f>SUM(D17:Q17)</f>
        <v>5121.2</v>
      </c>
      <c r="S17" s="68"/>
    </row>
    <row r="18" spans="1:19" x14ac:dyDescent="0.25">
      <c r="A18" s="81" t="s">
        <v>71</v>
      </c>
      <c r="B18" s="85"/>
      <c r="C18" s="82"/>
      <c r="D18" s="83"/>
      <c r="E18" s="83"/>
      <c r="F18" s="83"/>
      <c r="G18" s="83"/>
      <c r="H18" s="83"/>
      <c r="I18" s="83">
        <v>40000</v>
      </c>
      <c r="J18" s="83">
        <v>1183.0999999999999</v>
      </c>
      <c r="K18" s="83"/>
      <c r="L18" s="83"/>
      <c r="M18" s="83"/>
      <c r="N18" s="83"/>
      <c r="O18" s="83"/>
      <c r="P18" s="83"/>
      <c r="Q18" s="83"/>
      <c r="R18" s="83">
        <f>SUM(D18:Q18)</f>
        <v>41183.1</v>
      </c>
      <c r="S18" s="68"/>
    </row>
    <row r="19" spans="1:19" s="74" customFormat="1" x14ac:dyDescent="0.25">
      <c r="A19" s="77" t="s">
        <v>91</v>
      </c>
      <c r="B19" s="93"/>
      <c r="C19" s="79"/>
      <c r="D19" s="80">
        <f t="shared" ref="D19:R19" si="6">SUM(D20:D95)</f>
        <v>5121.1999999999989</v>
      </c>
      <c r="E19" s="80">
        <f t="shared" si="6"/>
        <v>12677.9</v>
      </c>
      <c r="F19" s="80">
        <f t="shared" si="6"/>
        <v>4870.3999999999996</v>
      </c>
      <c r="G19" s="80">
        <f t="shared" si="6"/>
        <v>4195.1000000000004</v>
      </c>
      <c r="H19" s="80">
        <f t="shared" si="6"/>
        <v>295.5</v>
      </c>
      <c r="I19" s="80">
        <f t="shared" si="6"/>
        <v>58044.6</v>
      </c>
      <c r="J19" s="80">
        <f t="shared" si="6"/>
        <v>15812.5</v>
      </c>
      <c r="K19" s="80">
        <f t="shared" si="6"/>
        <v>14307.4</v>
      </c>
      <c r="L19" s="80">
        <f t="shared" si="6"/>
        <v>8854.5</v>
      </c>
      <c r="M19" s="80">
        <f t="shared" si="6"/>
        <v>12774.8</v>
      </c>
      <c r="N19" s="80">
        <f t="shared" si="6"/>
        <v>7155.2</v>
      </c>
      <c r="O19" s="80">
        <f t="shared" si="6"/>
        <v>15000</v>
      </c>
      <c r="P19" s="80">
        <f t="shared" si="6"/>
        <v>0</v>
      </c>
      <c r="Q19" s="80">
        <f t="shared" si="6"/>
        <v>-79379.200000000012</v>
      </c>
      <c r="R19" s="80">
        <f t="shared" si="6"/>
        <v>79729.899999999994</v>
      </c>
      <c r="S19" s="73"/>
    </row>
    <row r="20" spans="1:19" s="92" customFormat="1" x14ac:dyDescent="0.25">
      <c r="A20" s="95" t="s">
        <v>180</v>
      </c>
      <c r="B20" s="108"/>
      <c r="C20" s="118" t="s">
        <v>169</v>
      </c>
      <c r="D20" s="90"/>
      <c r="E20" s="90"/>
      <c r="F20" s="90"/>
      <c r="G20" s="90"/>
      <c r="H20" s="90"/>
      <c r="I20" s="90"/>
      <c r="J20" s="90"/>
      <c r="K20" s="90"/>
      <c r="L20" s="90">
        <v>802</v>
      </c>
      <c r="M20" s="90"/>
      <c r="N20" s="90"/>
      <c r="O20" s="90"/>
      <c r="P20" s="90"/>
      <c r="Q20" s="90">
        <v>-142.9</v>
      </c>
      <c r="R20" s="90">
        <f t="shared" ref="R20:R21" si="7">SUM(D20:Q20)</f>
        <v>659.1</v>
      </c>
      <c r="S20" s="91"/>
    </row>
    <row r="21" spans="1:19" s="92" customFormat="1" x14ac:dyDescent="0.25">
      <c r="A21" s="95" t="s">
        <v>181</v>
      </c>
      <c r="B21" s="108"/>
      <c r="C21" s="156" t="s">
        <v>72</v>
      </c>
      <c r="D21" s="90"/>
      <c r="E21" s="90"/>
      <c r="F21" s="90"/>
      <c r="G21" s="90"/>
      <c r="H21" s="90"/>
      <c r="I21" s="90"/>
      <c r="J21" s="90"/>
      <c r="K21" s="90"/>
      <c r="L21" s="90">
        <f>1354.4+81</f>
        <v>1435.4</v>
      </c>
      <c r="M21" s="90"/>
      <c r="N21" s="90"/>
      <c r="O21" s="90"/>
      <c r="P21" s="90"/>
      <c r="Q21" s="90">
        <v>-993.1</v>
      </c>
      <c r="R21" s="90">
        <f t="shared" si="7"/>
        <v>442.30000000000007</v>
      </c>
      <c r="S21" s="91"/>
    </row>
    <row r="22" spans="1:19" s="92" customFormat="1" x14ac:dyDescent="0.25">
      <c r="A22" s="95" t="s">
        <v>130</v>
      </c>
      <c r="B22" s="152" t="s">
        <v>73</v>
      </c>
      <c r="C22" s="157"/>
      <c r="D22" s="90"/>
      <c r="E22" s="90"/>
      <c r="F22" s="90"/>
      <c r="G22" s="90"/>
      <c r="H22" s="90"/>
      <c r="I22" s="90">
        <v>200</v>
      </c>
      <c r="J22" s="90"/>
      <c r="K22" s="90"/>
      <c r="L22" s="90"/>
      <c r="M22" s="90"/>
      <c r="N22" s="90"/>
      <c r="O22" s="90"/>
      <c r="P22" s="90"/>
      <c r="Q22" s="90"/>
      <c r="R22" s="90">
        <f>SUM(D22:Q22)</f>
        <v>200</v>
      </c>
      <c r="S22" s="91"/>
    </row>
    <row r="23" spans="1:19" s="92" customFormat="1" ht="31.5" x14ac:dyDescent="0.25">
      <c r="A23" s="95" t="s">
        <v>270</v>
      </c>
      <c r="B23" s="153"/>
      <c r="C23" s="157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>
        <v>14</v>
      </c>
      <c r="R23" s="90">
        <f>SUM(D23:Q23)</f>
        <v>14</v>
      </c>
      <c r="S23" s="91"/>
    </row>
    <row r="24" spans="1:19" s="92" customFormat="1" ht="31.5" x14ac:dyDescent="0.25">
      <c r="A24" s="94" t="s">
        <v>129</v>
      </c>
      <c r="B24" s="154"/>
      <c r="C24" s="158"/>
      <c r="D24" s="90"/>
      <c r="E24" s="90"/>
      <c r="F24" s="90"/>
      <c r="G24" s="90"/>
      <c r="H24" s="90"/>
      <c r="I24" s="90">
        <v>26.1</v>
      </c>
      <c r="J24" s="90"/>
      <c r="K24" s="90"/>
      <c r="L24" s="90"/>
      <c r="M24" s="90"/>
      <c r="N24" s="90"/>
      <c r="O24" s="90"/>
      <c r="P24" s="90"/>
      <c r="Q24" s="90"/>
      <c r="R24" s="90">
        <f t="shared" ref="R24:R95" si="8">SUM(D24:Q24)</f>
        <v>26.1</v>
      </c>
      <c r="S24" s="91"/>
    </row>
    <row r="25" spans="1:19" s="92" customFormat="1" ht="47.25" x14ac:dyDescent="0.25">
      <c r="A25" s="84" t="s">
        <v>117</v>
      </c>
      <c r="B25" s="146" t="s">
        <v>50</v>
      </c>
      <c r="C25" s="149" t="s">
        <v>49</v>
      </c>
      <c r="D25" s="90"/>
      <c r="E25" s="90"/>
      <c r="F25" s="90"/>
      <c r="G25" s="90">
        <v>99</v>
      </c>
      <c r="H25" s="90"/>
      <c r="I25" s="90"/>
      <c r="J25" s="90">
        <v>282</v>
      </c>
      <c r="K25" s="90"/>
      <c r="L25" s="90"/>
      <c r="M25" s="90"/>
      <c r="N25" s="90"/>
      <c r="O25" s="90"/>
      <c r="P25" s="90"/>
      <c r="Q25" s="90">
        <v>2.2999999999999998</v>
      </c>
      <c r="R25" s="90">
        <f t="shared" si="8"/>
        <v>383.3</v>
      </c>
      <c r="S25" s="91"/>
    </row>
    <row r="26" spans="1:19" s="92" customFormat="1" ht="31.5" x14ac:dyDescent="0.25">
      <c r="A26" s="84" t="s">
        <v>272</v>
      </c>
      <c r="B26" s="148"/>
      <c r="C26" s="15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>
        <v>-40.299999999999997</v>
      </c>
      <c r="R26" s="90">
        <f t="shared" si="8"/>
        <v>-40.299999999999997</v>
      </c>
      <c r="S26" s="91"/>
    </row>
    <row r="27" spans="1:19" s="92" customFormat="1" ht="63" x14ac:dyDescent="0.25">
      <c r="A27" s="84" t="s">
        <v>151</v>
      </c>
      <c r="B27" s="85" t="s">
        <v>144</v>
      </c>
      <c r="C27" s="86" t="s">
        <v>143</v>
      </c>
      <c r="D27" s="90"/>
      <c r="E27" s="90"/>
      <c r="F27" s="90"/>
      <c r="G27" s="90"/>
      <c r="H27" s="90"/>
      <c r="I27" s="90"/>
      <c r="J27" s="90">
        <v>7588.4</v>
      </c>
      <c r="K27" s="90"/>
      <c r="L27" s="90"/>
      <c r="M27" s="90"/>
      <c r="N27" s="90"/>
      <c r="O27" s="90"/>
      <c r="P27" s="90"/>
      <c r="Q27" s="90">
        <v>-0.1</v>
      </c>
      <c r="R27" s="90">
        <f t="shared" si="8"/>
        <v>7588.2999999999993</v>
      </c>
      <c r="S27" s="91"/>
    </row>
    <row r="28" spans="1:19" x14ac:dyDescent="0.25">
      <c r="A28" s="84" t="s">
        <v>94</v>
      </c>
      <c r="B28" s="85" t="s">
        <v>94</v>
      </c>
      <c r="C28" s="82" t="s">
        <v>26</v>
      </c>
      <c r="D28" s="83">
        <v>-1000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90">
        <f t="shared" si="8"/>
        <v>-1000</v>
      </c>
      <c r="S28" s="68"/>
    </row>
    <row r="29" spans="1:19" ht="47.25" customHeight="1" x14ac:dyDescent="0.25">
      <c r="A29" s="84" t="s">
        <v>107</v>
      </c>
      <c r="B29" s="146" t="s">
        <v>36</v>
      </c>
      <c r="C29" s="149" t="s">
        <v>35</v>
      </c>
      <c r="D29" s="83"/>
      <c r="E29" s="83">
        <v>48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90">
        <f t="shared" si="8"/>
        <v>48</v>
      </c>
      <c r="S29" s="68"/>
    </row>
    <row r="30" spans="1:19" x14ac:dyDescent="0.25">
      <c r="A30" s="84" t="s">
        <v>218</v>
      </c>
      <c r="B30" s="147"/>
      <c r="C30" s="150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>
        <v>66.5</v>
      </c>
      <c r="O30" s="83"/>
      <c r="P30" s="83"/>
      <c r="Q30" s="83"/>
      <c r="R30" s="90">
        <f t="shared" si="8"/>
        <v>66.5</v>
      </c>
      <c r="S30" s="68"/>
    </row>
    <row r="31" spans="1:19" ht="31.5" x14ac:dyDescent="0.25">
      <c r="A31" s="84" t="s">
        <v>112</v>
      </c>
      <c r="B31" s="147"/>
      <c r="C31" s="150"/>
      <c r="D31" s="83"/>
      <c r="E31" s="83"/>
      <c r="F31" s="83">
        <v>94</v>
      </c>
      <c r="G31" s="83"/>
      <c r="H31" s="83"/>
      <c r="I31" s="83">
        <v>30.9</v>
      </c>
      <c r="J31" s="83"/>
      <c r="K31" s="83"/>
      <c r="L31" s="83"/>
      <c r="M31" s="83"/>
      <c r="N31" s="83"/>
      <c r="O31" s="83"/>
      <c r="P31" s="83"/>
      <c r="Q31" s="83"/>
      <c r="R31" s="90">
        <f t="shared" si="8"/>
        <v>124.9</v>
      </c>
      <c r="S31" s="68"/>
    </row>
    <row r="32" spans="1:19" ht="31.5" x14ac:dyDescent="0.25">
      <c r="A32" s="84" t="s">
        <v>113</v>
      </c>
      <c r="B32" s="147"/>
      <c r="C32" s="150"/>
      <c r="D32" s="83"/>
      <c r="E32" s="83"/>
      <c r="F32" s="83">
        <v>70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>
        <v>-70</v>
      </c>
      <c r="R32" s="90">
        <f t="shared" si="8"/>
        <v>0</v>
      </c>
      <c r="S32" s="68"/>
    </row>
    <row r="33" spans="1:19" ht="31.5" x14ac:dyDescent="0.25">
      <c r="A33" s="84" t="s">
        <v>271</v>
      </c>
      <c r="B33" s="147"/>
      <c r="C33" s="150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>
        <v>-161.80000000000001</v>
      </c>
      <c r="R33" s="90">
        <f t="shared" si="8"/>
        <v>-161.80000000000001</v>
      </c>
      <c r="S33" s="68"/>
    </row>
    <row r="34" spans="1:19" x14ac:dyDescent="0.25">
      <c r="A34" s="84" t="s">
        <v>281</v>
      </c>
      <c r="B34" s="147"/>
      <c r="C34" s="15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>
        <v>-68.7</v>
      </c>
      <c r="R34" s="90">
        <f t="shared" si="8"/>
        <v>-68.7</v>
      </c>
      <c r="S34" s="68"/>
    </row>
    <row r="35" spans="1:19" ht="31.5" x14ac:dyDescent="0.25">
      <c r="A35" s="84" t="s">
        <v>118</v>
      </c>
      <c r="B35" s="147"/>
      <c r="C35" s="150"/>
      <c r="D35" s="83"/>
      <c r="E35" s="83"/>
      <c r="F35" s="83"/>
      <c r="G35" s="83">
        <v>360</v>
      </c>
      <c r="H35" s="83"/>
      <c r="I35" s="83"/>
      <c r="J35" s="83">
        <v>360</v>
      </c>
      <c r="K35" s="83"/>
      <c r="L35" s="83"/>
      <c r="M35" s="83"/>
      <c r="N35" s="83"/>
      <c r="O35" s="83"/>
      <c r="P35" s="83"/>
      <c r="Q35" s="83">
        <v>-499</v>
      </c>
      <c r="R35" s="90">
        <f t="shared" si="8"/>
        <v>221</v>
      </c>
      <c r="S35" s="68"/>
    </row>
    <row r="36" spans="1:19" ht="47.25" x14ac:dyDescent="0.25">
      <c r="A36" s="84" t="s">
        <v>197</v>
      </c>
      <c r="B36" s="147"/>
      <c r="C36" s="150"/>
      <c r="D36" s="83"/>
      <c r="E36" s="83"/>
      <c r="F36" s="83"/>
      <c r="G36" s="83"/>
      <c r="H36" s="83"/>
      <c r="I36" s="83"/>
      <c r="J36" s="83"/>
      <c r="K36" s="83"/>
      <c r="L36" s="83"/>
      <c r="M36" s="83">
        <v>5000</v>
      </c>
      <c r="N36" s="83">
        <v>5000</v>
      </c>
      <c r="O36" s="83"/>
      <c r="P36" s="83"/>
      <c r="Q36" s="83"/>
      <c r="R36" s="90">
        <f t="shared" si="8"/>
        <v>10000</v>
      </c>
      <c r="S36" s="68"/>
    </row>
    <row r="37" spans="1:19" ht="31.5" x14ac:dyDescent="0.25">
      <c r="A37" s="84" t="s">
        <v>217</v>
      </c>
      <c r="B37" s="147"/>
      <c r="C37" s="150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>
        <v>100</v>
      </c>
      <c r="O37" s="83"/>
      <c r="P37" s="83"/>
      <c r="Q37" s="83">
        <v>-43.6</v>
      </c>
      <c r="R37" s="90">
        <f t="shared" si="8"/>
        <v>56.4</v>
      </c>
      <c r="S37" s="68"/>
    </row>
    <row r="38" spans="1:19" ht="47.25" x14ac:dyDescent="0.25">
      <c r="A38" s="84" t="s">
        <v>108</v>
      </c>
      <c r="B38" s="147"/>
      <c r="C38" s="150"/>
      <c r="D38" s="83"/>
      <c r="E38" s="83">
        <v>977.5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90">
        <f t="shared" si="8"/>
        <v>977.5</v>
      </c>
      <c r="S38" s="68"/>
    </row>
    <row r="39" spans="1:19" ht="47.25" x14ac:dyDescent="0.25">
      <c r="A39" s="84" t="s">
        <v>128</v>
      </c>
      <c r="B39" s="147"/>
      <c r="C39" s="150"/>
      <c r="D39" s="83"/>
      <c r="E39" s="83"/>
      <c r="F39" s="83"/>
      <c r="G39" s="83"/>
      <c r="H39" s="90">
        <v>215.5</v>
      </c>
      <c r="I39" s="83"/>
      <c r="J39" s="83">
        <v>-215.5</v>
      </c>
      <c r="K39" s="83"/>
      <c r="L39" s="83"/>
      <c r="M39" s="83"/>
      <c r="N39" s="83"/>
      <c r="O39" s="83"/>
      <c r="P39" s="83"/>
      <c r="Q39" s="83"/>
      <c r="R39" s="90">
        <f t="shared" si="8"/>
        <v>0</v>
      </c>
      <c r="S39" s="68"/>
    </row>
    <row r="40" spans="1:19" ht="31.5" x14ac:dyDescent="0.25">
      <c r="A40" s="84" t="s">
        <v>182</v>
      </c>
      <c r="B40" s="147"/>
      <c r="C40" s="150"/>
      <c r="D40" s="83"/>
      <c r="E40" s="83"/>
      <c r="F40" s="83"/>
      <c r="G40" s="83"/>
      <c r="H40" s="90"/>
      <c r="I40" s="83"/>
      <c r="J40" s="83"/>
      <c r="K40" s="83">
        <v>31.5</v>
      </c>
      <c r="L40" s="83">
        <v>29.5</v>
      </c>
      <c r="M40" s="83"/>
      <c r="N40" s="83"/>
      <c r="O40" s="83"/>
      <c r="P40" s="83"/>
      <c r="Q40" s="83"/>
      <c r="R40" s="90">
        <f t="shared" si="8"/>
        <v>61</v>
      </c>
      <c r="S40" s="68"/>
    </row>
    <row r="41" spans="1:19" ht="63" x14ac:dyDescent="0.25">
      <c r="A41" s="84" t="s">
        <v>114</v>
      </c>
      <c r="B41" s="148"/>
      <c r="C41" s="151"/>
      <c r="D41" s="83"/>
      <c r="E41" s="83"/>
      <c r="F41" s="83">
        <v>227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>
        <v>-44</v>
      </c>
      <c r="R41" s="90">
        <f t="shared" si="8"/>
        <v>183</v>
      </c>
      <c r="S41" s="68"/>
    </row>
    <row r="42" spans="1:19" ht="141.75" x14ac:dyDescent="0.25">
      <c r="A42" s="131" t="s">
        <v>219</v>
      </c>
      <c r="B42" s="119" t="s">
        <v>203</v>
      </c>
      <c r="C42" s="120" t="s">
        <v>202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>
        <v>328.7</v>
      </c>
      <c r="O42" s="83"/>
      <c r="P42" s="83"/>
      <c r="Q42" s="83">
        <v>-30.2</v>
      </c>
      <c r="R42" s="90">
        <f t="shared" si="8"/>
        <v>298.5</v>
      </c>
      <c r="S42" s="68"/>
    </row>
    <row r="43" spans="1:19" ht="31.5" x14ac:dyDescent="0.25">
      <c r="A43" s="84" t="s">
        <v>119</v>
      </c>
      <c r="B43" s="89" t="s">
        <v>54</v>
      </c>
      <c r="C43" s="88" t="s">
        <v>51</v>
      </c>
      <c r="D43" s="83"/>
      <c r="E43" s="83"/>
      <c r="F43" s="83"/>
      <c r="G43" s="83">
        <v>-1000</v>
      </c>
      <c r="H43" s="83"/>
      <c r="I43" s="83"/>
      <c r="J43" s="83"/>
      <c r="K43" s="83"/>
      <c r="L43" s="83"/>
      <c r="M43" s="83"/>
      <c r="N43" s="83">
        <v>1000</v>
      </c>
      <c r="O43" s="83"/>
      <c r="P43" s="83">
        <v>1192</v>
      </c>
      <c r="Q43" s="83"/>
      <c r="R43" s="90">
        <f t="shared" si="8"/>
        <v>1192</v>
      </c>
      <c r="S43" s="68"/>
    </row>
    <row r="44" spans="1:19" ht="47.25" x14ac:dyDescent="0.25">
      <c r="A44" s="81" t="s">
        <v>110</v>
      </c>
      <c r="B44" s="146" t="s">
        <v>11</v>
      </c>
      <c r="C44" s="159" t="s">
        <v>3</v>
      </c>
      <c r="D44" s="83">
        <v>349.3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90">
        <f t="shared" si="8"/>
        <v>349.3</v>
      </c>
      <c r="S44" s="68"/>
    </row>
    <row r="45" spans="1:19" ht="47.25" x14ac:dyDescent="0.25">
      <c r="A45" s="81" t="s">
        <v>109</v>
      </c>
      <c r="B45" s="147"/>
      <c r="C45" s="159"/>
      <c r="D45" s="83"/>
      <c r="E45" s="83">
        <v>11652.4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90">
        <f t="shared" si="8"/>
        <v>11652.4</v>
      </c>
      <c r="S45" s="68"/>
    </row>
    <row r="46" spans="1:19" ht="63" x14ac:dyDescent="0.25">
      <c r="A46" s="84" t="s">
        <v>96</v>
      </c>
      <c r="B46" s="147"/>
      <c r="C46" s="159"/>
      <c r="D46" s="83">
        <v>-6730.7</v>
      </c>
      <c r="E46" s="83"/>
      <c r="F46" s="83"/>
      <c r="G46" s="83"/>
      <c r="H46" s="83"/>
      <c r="I46" s="83">
        <v>9095.9</v>
      </c>
      <c r="J46" s="83"/>
      <c r="K46" s="83"/>
      <c r="L46" s="83"/>
      <c r="M46" s="83"/>
      <c r="N46" s="83">
        <v>-1700</v>
      </c>
      <c r="O46" s="83"/>
      <c r="P46" s="83"/>
      <c r="Q46" s="83"/>
      <c r="R46" s="90">
        <f t="shared" si="8"/>
        <v>665.19999999999982</v>
      </c>
      <c r="S46" s="68"/>
    </row>
    <row r="47" spans="1:19" ht="47.25" x14ac:dyDescent="0.25">
      <c r="A47" s="84" t="s">
        <v>220</v>
      </c>
      <c r="B47" s="147"/>
      <c r="C47" s="159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>
        <v>870</v>
      </c>
      <c r="O47" s="83"/>
      <c r="P47" s="83"/>
      <c r="Q47" s="83"/>
      <c r="R47" s="90">
        <f t="shared" si="8"/>
        <v>870</v>
      </c>
      <c r="S47" s="68"/>
    </row>
    <row r="48" spans="1:19" x14ac:dyDescent="0.25">
      <c r="A48" s="144" t="s">
        <v>269</v>
      </c>
      <c r="B48" s="147"/>
      <c r="C48" s="159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>
        <f>10673.9</f>
        <v>10673.9</v>
      </c>
      <c r="R48" s="90">
        <f t="shared" si="8"/>
        <v>10673.9</v>
      </c>
      <c r="S48" s="68"/>
    </row>
    <row r="49" spans="1:19" ht="94.5" x14ac:dyDescent="0.25">
      <c r="A49" s="84" t="s">
        <v>95</v>
      </c>
      <c r="B49" s="147"/>
      <c r="C49" s="159"/>
      <c r="D49" s="83">
        <v>1751.9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90">
        <f t="shared" si="8"/>
        <v>1751.9</v>
      </c>
      <c r="S49" s="68"/>
    </row>
    <row r="50" spans="1:19" ht="94.5" x14ac:dyDescent="0.25">
      <c r="A50" s="81" t="s">
        <v>97</v>
      </c>
      <c r="B50" s="147"/>
      <c r="C50" s="159"/>
      <c r="D50" s="83">
        <v>1291.4000000000001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90">
        <f t="shared" si="8"/>
        <v>1291.4000000000001</v>
      </c>
      <c r="S50" s="68"/>
    </row>
    <row r="51" spans="1:19" ht="94.5" x14ac:dyDescent="0.25">
      <c r="A51" s="81" t="s">
        <v>98</v>
      </c>
      <c r="B51" s="147"/>
      <c r="C51" s="159"/>
      <c r="D51" s="83">
        <v>882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90">
        <f t="shared" si="8"/>
        <v>882</v>
      </c>
      <c r="S51" s="68"/>
    </row>
    <row r="52" spans="1:19" ht="94.5" x14ac:dyDescent="0.25">
      <c r="A52" s="81" t="s">
        <v>131</v>
      </c>
      <c r="B52" s="147"/>
      <c r="C52" s="159"/>
      <c r="D52" s="83"/>
      <c r="E52" s="83"/>
      <c r="F52" s="83"/>
      <c r="G52" s="83"/>
      <c r="H52" s="83"/>
      <c r="I52" s="83">
        <v>13693.5</v>
      </c>
      <c r="J52" s="83"/>
      <c r="K52" s="83"/>
      <c r="L52" s="83"/>
      <c r="M52" s="83"/>
      <c r="N52" s="83"/>
      <c r="O52" s="83"/>
      <c r="P52" s="83"/>
      <c r="Q52" s="83">
        <v>-13609.2</v>
      </c>
      <c r="R52" s="90">
        <f t="shared" si="8"/>
        <v>84.299999999999272</v>
      </c>
      <c r="S52" s="68"/>
    </row>
    <row r="53" spans="1:19" ht="78.75" x14ac:dyDescent="0.25">
      <c r="A53" s="81" t="s">
        <v>277</v>
      </c>
      <c r="B53" s="147"/>
      <c r="C53" s="159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>
        <v>-233.7</v>
      </c>
      <c r="R53" s="90">
        <f t="shared" si="8"/>
        <v>-233.7</v>
      </c>
      <c r="S53" s="68"/>
    </row>
    <row r="54" spans="1:19" ht="67.5" customHeight="1" x14ac:dyDescent="0.25">
      <c r="A54" s="81" t="s">
        <v>99</v>
      </c>
      <c r="B54" s="147"/>
      <c r="C54" s="159"/>
      <c r="D54" s="83">
        <v>2805.4</v>
      </c>
      <c r="E54" s="83"/>
      <c r="F54" s="83"/>
      <c r="G54" s="83"/>
      <c r="H54" s="83"/>
      <c r="I54" s="83"/>
      <c r="J54" s="83">
        <v>3700</v>
      </c>
      <c r="K54" s="83"/>
      <c r="L54" s="83"/>
      <c r="M54" s="83"/>
      <c r="N54" s="83"/>
      <c r="O54" s="83"/>
      <c r="P54" s="83"/>
      <c r="Q54" s="83"/>
      <c r="R54" s="90">
        <f t="shared" si="8"/>
        <v>6505.4</v>
      </c>
      <c r="S54" s="68"/>
    </row>
    <row r="55" spans="1:19" ht="69.75" customHeight="1" x14ac:dyDescent="0.25">
      <c r="A55" s="81" t="s">
        <v>100</v>
      </c>
      <c r="B55" s="147"/>
      <c r="C55" s="159"/>
      <c r="D55" s="83">
        <v>8000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>
        <v>-240</v>
      </c>
      <c r="R55" s="90">
        <f t="shared" si="8"/>
        <v>7760</v>
      </c>
      <c r="S55" s="68"/>
    </row>
    <row r="56" spans="1:19" ht="31.5" x14ac:dyDescent="0.25">
      <c r="A56" s="81" t="s">
        <v>125</v>
      </c>
      <c r="B56" s="147"/>
      <c r="C56" s="159"/>
      <c r="D56" s="83"/>
      <c r="E56" s="83"/>
      <c r="F56" s="83"/>
      <c r="G56" s="83"/>
      <c r="H56" s="83">
        <v>50</v>
      </c>
      <c r="I56" s="83"/>
      <c r="J56" s="83"/>
      <c r="K56" s="83"/>
      <c r="L56" s="83"/>
      <c r="M56" s="83"/>
      <c r="N56" s="83"/>
      <c r="O56" s="83"/>
      <c r="P56" s="83"/>
      <c r="Q56" s="83">
        <v>-50</v>
      </c>
      <c r="R56" s="90">
        <f t="shared" si="8"/>
        <v>0</v>
      </c>
      <c r="S56" s="68"/>
    </row>
    <row r="57" spans="1:19" x14ac:dyDescent="0.25">
      <c r="A57" s="81" t="s">
        <v>132</v>
      </c>
      <c r="B57" s="147"/>
      <c r="C57" s="159"/>
      <c r="D57" s="83"/>
      <c r="E57" s="83"/>
      <c r="F57" s="83"/>
      <c r="G57" s="83"/>
      <c r="H57" s="83"/>
      <c r="I57" s="83">
        <v>20000</v>
      </c>
      <c r="J57" s="83"/>
      <c r="K57" s="83"/>
      <c r="L57" s="83"/>
      <c r="M57" s="83"/>
      <c r="N57" s="83"/>
      <c r="O57" s="83"/>
      <c r="P57" s="83"/>
      <c r="Q57" s="83">
        <v>-20006.099999999999</v>
      </c>
      <c r="R57" s="90">
        <f t="shared" si="8"/>
        <v>-6.0999999999985448</v>
      </c>
      <c r="S57" s="68"/>
    </row>
    <row r="58" spans="1:19" ht="31.5" x14ac:dyDescent="0.25">
      <c r="A58" s="81" t="s">
        <v>278</v>
      </c>
      <c r="B58" s="147"/>
      <c r="C58" s="159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>
        <v>-42.1</v>
      </c>
      <c r="R58" s="90">
        <f t="shared" si="8"/>
        <v>-42.1</v>
      </c>
      <c r="S58" s="68"/>
    </row>
    <row r="59" spans="1:19" ht="63" x14ac:dyDescent="0.25">
      <c r="A59" s="81" t="s">
        <v>101</v>
      </c>
      <c r="B59" s="148"/>
      <c r="C59" s="159"/>
      <c r="D59" s="83">
        <v>-8000</v>
      </c>
      <c r="E59" s="83"/>
      <c r="F59" s="83"/>
      <c r="G59" s="83">
        <v>-2</v>
      </c>
      <c r="H59" s="83"/>
      <c r="I59" s="83">
        <v>9664.1</v>
      </c>
      <c r="J59" s="83"/>
      <c r="K59" s="83">
        <f>660+5000</f>
        <v>5660</v>
      </c>
      <c r="L59" s="83">
        <v>5300.6</v>
      </c>
      <c r="M59" s="83">
        <v>5452.1</v>
      </c>
      <c r="N59" s="83"/>
      <c r="O59" s="83">
        <v>-2160.3000000000002</v>
      </c>
      <c r="P59" s="83">
        <v>-3882</v>
      </c>
      <c r="Q59" s="83">
        <v>-33159.9</v>
      </c>
      <c r="R59" s="90">
        <f>SUM(D59:Q59)</f>
        <v>-21127.399999999998</v>
      </c>
      <c r="S59" s="68"/>
    </row>
    <row r="60" spans="1:19" ht="63" x14ac:dyDescent="0.25">
      <c r="A60" s="81" t="s">
        <v>115</v>
      </c>
      <c r="B60" s="146" t="s">
        <v>45</v>
      </c>
      <c r="C60" s="149" t="s">
        <v>44</v>
      </c>
      <c r="D60" s="83"/>
      <c r="E60" s="83"/>
      <c r="F60" s="83">
        <v>1361.2</v>
      </c>
      <c r="G60" s="83"/>
      <c r="H60" s="83"/>
      <c r="I60" s="83"/>
      <c r="J60" s="83"/>
      <c r="K60" s="83"/>
      <c r="L60" s="83">
        <v>1028.0999999999999</v>
      </c>
      <c r="M60" s="83">
        <v>0.1</v>
      </c>
      <c r="N60" s="83"/>
      <c r="O60" s="83"/>
      <c r="P60" s="83"/>
      <c r="Q60" s="83"/>
      <c r="R60" s="90">
        <f t="shared" si="8"/>
        <v>2389.4</v>
      </c>
      <c r="S60" s="68"/>
    </row>
    <row r="61" spans="1:19" ht="31.5" x14ac:dyDescent="0.25">
      <c r="A61" s="81" t="s">
        <v>273</v>
      </c>
      <c r="B61" s="147"/>
      <c r="C61" s="150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>
        <v>-3189.3</v>
      </c>
      <c r="R61" s="90">
        <f t="shared" si="8"/>
        <v>-3189.3</v>
      </c>
      <c r="S61" s="68"/>
    </row>
    <row r="62" spans="1:19" ht="31.5" x14ac:dyDescent="0.25">
      <c r="A62" s="81" t="s">
        <v>221</v>
      </c>
      <c r="B62" s="147"/>
      <c r="C62" s="150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>
        <v>-150</v>
      </c>
      <c r="O62" s="83"/>
      <c r="P62" s="83"/>
      <c r="Q62" s="83">
        <v>-270</v>
      </c>
      <c r="R62" s="90">
        <f t="shared" si="8"/>
        <v>-420</v>
      </c>
      <c r="S62" s="68"/>
    </row>
    <row r="63" spans="1:19" ht="47.25" x14ac:dyDescent="0.25">
      <c r="A63" s="81" t="s">
        <v>126</v>
      </c>
      <c r="B63" s="148"/>
      <c r="C63" s="151"/>
      <c r="D63" s="83"/>
      <c r="E63" s="83"/>
      <c r="F63" s="83"/>
      <c r="G63" s="83"/>
      <c r="H63" s="83">
        <v>30</v>
      </c>
      <c r="I63" s="83"/>
      <c r="J63" s="83"/>
      <c r="K63" s="83"/>
      <c r="L63" s="83"/>
      <c r="M63" s="83"/>
      <c r="N63" s="83"/>
      <c r="O63" s="83"/>
      <c r="P63" s="83"/>
      <c r="Q63" s="83"/>
      <c r="R63" s="90">
        <f t="shared" si="8"/>
        <v>30</v>
      </c>
      <c r="S63" s="68"/>
    </row>
    <row r="64" spans="1:19" ht="31.5" x14ac:dyDescent="0.25">
      <c r="A64" s="81" t="s">
        <v>102</v>
      </c>
      <c r="B64" s="160" t="s">
        <v>12</v>
      </c>
      <c r="C64" s="159" t="s">
        <v>9</v>
      </c>
      <c r="D64" s="83">
        <v>1810.3</v>
      </c>
      <c r="E64" s="83"/>
      <c r="F64" s="83"/>
      <c r="G64" s="83"/>
      <c r="H64" s="83"/>
      <c r="I64" s="83">
        <v>976.9</v>
      </c>
      <c r="J64" s="83"/>
      <c r="K64" s="83"/>
      <c r="L64" s="83">
        <v>16</v>
      </c>
      <c r="M64" s="83">
        <v>1545.8</v>
      </c>
      <c r="N64" s="83"/>
      <c r="O64" s="83"/>
      <c r="P64" s="83"/>
      <c r="Q64" s="83"/>
      <c r="R64" s="90">
        <f t="shared" si="8"/>
        <v>4349</v>
      </c>
      <c r="S64" s="68"/>
    </row>
    <row r="65" spans="1:19" ht="31.5" x14ac:dyDescent="0.25">
      <c r="A65" s="81" t="s">
        <v>195</v>
      </c>
      <c r="B65" s="160"/>
      <c r="C65" s="159"/>
      <c r="D65" s="83"/>
      <c r="E65" s="83"/>
      <c r="F65" s="83"/>
      <c r="G65" s="83"/>
      <c r="H65" s="83"/>
      <c r="I65" s="83"/>
      <c r="J65" s="83"/>
      <c r="K65" s="83"/>
      <c r="L65" s="83"/>
      <c r="M65" s="83">
        <v>448.8</v>
      </c>
      <c r="N65" s="83">
        <v>738.6</v>
      </c>
      <c r="O65" s="83">
        <v>2160.3000000000002</v>
      </c>
      <c r="P65" s="83"/>
      <c r="Q65" s="83">
        <v>791.4</v>
      </c>
      <c r="R65" s="90">
        <f t="shared" si="8"/>
        <v>4139.1000000000004</v>
      </c>
      <c r="S65" s="68"/>
    </row>
    <row r="66" spans="1:19" ht="31.5" x14ac:dyDescent="0.25">
      <c r="A66" s="81" t="s">
        <v>120</v>
      </c>
      <c r="B66" s="160"/>
      <c r="C66" s="159"/>
      <c r="D66" s="83"/>
      <c r="E66" s="83"/>
      <c r="F66" s="83"/>
      <c r="G66" s="83">
        <v>-2800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90">
        <f t="shared" si="8"/>
        <v>-2800</v>
      </c>
      <c r="S66" s="68"/>
    </row>
    <row r="67" spans="1:19" ht="31.5" x14ac:dyDescent="0.25">
      <c r="A67" s="81" t="s">
        <v>133</v>
      </c>
      <c r="B67" s="160"/>
      <c r="C67" s="159"/>
      <c r="D67" s="83"/>
      <c r="E67" s="83"/>
      <c r="F67" s="83">
        <v>3118.2</v>
      </c>
      <c r="G67" s="83"/>
      <c r="H67" s="83"/>
      <c r="I67" s="83">
        <v>1166</v>
      </c>
      <c r="J67" s="83"/>
      <c r="K67" s="83"/>
      <c r="L67" s="83"/>
      <c r="M67" s="83"/>
      <c r="N67" s="83"/>
      <c r="O67" s="83"/>
      <c r="P67" s="83">
        <v>-700</v>
      </c>
      <c r="Q67" s="83">
        <v>-815</v>
      </c>
      <c r="R67" s="90">
        <f t="shared" si="8"/>
        <v>2769.2</v>
      </c>
      <c r="S67" s="68"/>
    </row>
    <row r="68" spans="1:19" ht="31.5" x14ac:dyDescent="0.25">
      <c r="A68" s="81" t="s">
        <v>123</v>
      </c>
      <c r="B68" s="160"/>
      <c r="C68" s="159"/>
      <c r="D68" s="83"/>
      <c r="E68" s="83"/>
      <c r="F68" s="83"/>
      <c r="G68" s="83">
        <v>2</v>
      </c>
      <c r="H68" s="83"/>
      <c r="I68" s="83"/>
      <c r="J68" s="83"/>
      <c r="K68" s="83"/>
      <c r="L68" s="83"/>
      <c r="M68" s="83"/>
      <c r="N68" s="83"/>
      <c r="O68" s="83"/>
      <c r="P68" s="83"/>
      <c r="Q68" s="83">
        <f>-575.7-2</f>
        <v>-577.70000000000005</v>
      </c>
      <c r="R68" s="90">
        <f t="shared" si="8"/>
        <v>-575.70000000000005</v>
      </c>
      <c r="S68" s="68"/>
    </row>
    <row r="69" spans="1:19" ht="31.5" x14ac:dyDescent="0.25">
      <c r="A69" s="81" t="s">
        <v>122</v>
      </c>
      <c r="B69" s="160"/>
      <c r="C69" s="159"/>
      <c r="D69" s="83"/>
      <c r="E69" s="83"/>
      <c r="F69" s="83"/>
      <c r="G69" s="90">
        <v>200</v>
      </c>
      <c r="H69" s="83"/>
      <c r="I69" s="83"/>
      <c r="J69" s="83">
        <v>215.5</v>
      </c>
      <c r="K69" s="83"/>
      <c r="L69" s="83"/>
      <c r="M69" s="83"/>
      <c r="N69" s="83">
        <v>198</v>
      </c>
      <c r="O69" s="83"/>
      <c r="P69" s="83"/>
      <c r="Q69" s="83">
        <v>-593.6</v>
      </c>
      <c r="R69" s="90">
        <f t="shared" si="8"/>
        <v>19.899999999999977</v>
      </c>
      <c r="S69" s="68"/>
    </row>
    <row r="70" spans="1:19" ht="47.25" x14ac:dyDescent="0.25">
      <c r="A70" s="81" t="s">
        <v>103</v>
      </c>
      <c r="B70" s="160"/>
      <c r="C70" s="159"/>
      <c r="D70" s="83">
        <v>2459.1</v>
      </c>
      <c r="E70" s="83"/>
      <c r="F70" s="83"/>
      <c r="G70" s="83">
        <v>1000</v>
      </c>
      <c r="H70" s="83"/>
      <c r="I70" s="83"/>
      <c r="J70" s="83"/>
      <c r="K70" s="83"/>
      <c r="L70" s="83"/>
      <c r="M70" s="83"/>
      <c r="N70" s="83"/>
      <c r="O70" s="83"/>
      <c r="P70" s="83"/>
      <c r="Q70" s="83">
        <v>-1914.3</v>
      </c>
      <c r="R70" s="90">
        <f t="shared" si="8"/>
        <v>1544.8</v>
      </c>
      <c r="S70" s="68"/>
    </row>
    <row r="71" spans="1:19" ht="78.75" x14ac:dyDescent="0.25">
      <c r="A71" s="81" t="s">
        <v>121</v>
      </c>
      <c r="B71" s="146" t="s">
        <v>55</v>
      </c>
      <c r="C71" s="149" t="s">
        <v>52</v>
      </c>
      <c r="D71" s="83"/>
      <c r="E71" s="83"/>
      <c r="F71" s="83"/>
      <c r="G71" s="83">
        <f>1557.2+2800</f>
        <v>4357.2</v>
      </c>
      <c r="H71" s="83"/>
      <c r="I71" s="83"/>
      <c r="J71" s="83"/>
      <c r="K71" s="83"/>
      <c r="L71" s="83"/>
      <c r="M71" s="83"/>
      <c r="N71" s="83"/>
      <c r="O71" s="83"/>
      <c r="P71" s="83"/>
      <c r="Q71" s="83">
        <v>-205.4</v>
      </c>
      <c r="R71" s="90">
        <f t="shared" si="8"/>
        <v>4151.8</v>
      </c>
      <c r="S71" s="68"/>
    </row>
    <row r="72" spans="1:19" x14ac:dyDescent="0.25">
      <c r="A72" s="81" t="s">
        <v>135</v>
      </c>
      <c r="B72" s="147"/>
      <c r="C72" s="150"/>
      <c r="D72" s="83"/>
      <c r="E72" s="83"/>
      <c r="F72" s="83"/>
      <c r="G72" s="83"/>
      <c r="H72" s="83"/>
      <c r="I72" s="83">
        <f>1150+300</f>
        <v>1450</v>
      </c>
      <c r="J72" s="83"/>
      <c r="K72" s="83">
        <v>1250</v>
      </c>
      <c r="L72" s="83"/>
      <c r="M72" s="83"/>
      <c r="N72" s="83"/>
      <c r="O72" s="83"/>
      <c r="P72" s="83"/>
      <c r="Q72" s="83"/>
      <c r="R72" s="90">
        <f t="shared" si="8"/>
        <v>2700</v>
      </c>
      <c r="S72" s="68"/>
    </row>
    <row r="73" spans="1:19" ht="47.25" x14ac:dyDescent="0.25">
      <c r="A73" s="81" t="s">
        <v>163</v>
      </c>
      <c r="B73" s="147"/>
      <c r="C73" s="150"/>
      <c r="D73" s="83"/>
      <c r="E73" s="83"/>
      <c r="F73" s="83"/>
      <c r="G73" s="83"/>
      <c r="H73" s="83"/>
      <c r="I73" s="83"/>
      <c r="J73" s="83"/>
      <c r="K73" s="83">
        <v>4200</v>
      </c>
      <c r="L73" s="83"/>
      <c r="M73" s="83"/>
      <c r="N73" s="83"/>
      <c r="O73" s="83"/>
      <c r="P73" s="83"/>
      <c r="Q73" s="83"/>
      <c r="R73" s="90">
        <f t="shared" si="8"/>
        <v>4200</v>
      </c>
      <c r="S73" s="68"/>
    </row>
    <row r="74" spans="1:19" ht="51.75" customHeight="1" x14ac:dyDescent="0.25">
      <c r="A74" s="132" t="s">
        <v>222</v>
      </c>
      <c r="B74" s="147"/>
      <c r="C74" s="150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>
        <v>502</v>
      </c>
      <c r="O74" s="83"/>
      <c r="P74" s="83">
        <v>3390</v>
      </c>
      <c r="Q74" s="83">
        <v>959.3</v>
      </c>
      <c r="R74" s="90">
        <f t="shared" si="8"/>
        <v>4851.3</v>
      </c>
      <c r="S74" s="68"/>
    </row>
    <row r="75" spans="1:19" ht="63" x14ac:dyDescent="0.25">
      <c r="A75" s="81" t="s">
        <v>196</v>
      </c>
      <c r="B75" s="147"/>
      <c r="C75" s="150"/>
      <c r="D75" s="83"/>
      <c r="E75" s="83"/>
      <c r="F75" s="83"/>
      <c r="G75" s="83"/>
      <c r="H75" s="83"/>
      <c r="I75" s="83"/>
      <c r="J75" s="83"/>
      <c r="K75" s="83"/>
      <c r="L75" s="83"/>
      <c r="M75" s="83">
        <v>1000</v>
      </c>
      <c r="N75" s="83"/>
      <c r="O75" s="83"/>
      <c r="P75" s="83"/>
      <c r="Q75" s="83">
        <f>-2721.7-100</f>
        <v>-2821.7</v>
      </c>
      <c r="R75" s="90">
        <f t="shared" si="8"/>
        <v>-1821.6999999999998</v>
      </c>
      <c r="S75" s="68"/>
    </row>
    <row r="76" spans="1:19" x14ac:dyDescent="0.25">
      <c r="A76" s="81" t="s">
        <v>269</v>
      </c>
      <c r="B76" s="147"/>
      <c r="C76" s="150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>
        <v>-67.3</v>
      </c>
      <c r="R76" s="90">
        <f t="shared" si="8"/>
        <v>-67.3</v>
      </c>
      <c r="S76" s="68"/>
    </row>
    <row r="77" spans="1:19" ht="31.5" x14ac:dyDescent="0.25">
      <c r="A77" s="81" t="s">
        <v>134</v>
      </c>
      <c r="B77" s="148"/>
      <c r="C77" s="151"/>
      <c r="D77" s="83"/>
      <c r="E77" s="83"/>
      <c r="F77" s="83"/>
      <c r="G77" s="83"/>
      <c r="H77" s="83"/>
      <c r="I77" s="83">
        <v>1000</v>
      </c>
      <c r="J77" s="83"/>
      <c r="K77" s="83"/>
      <c r="L77" s="83"/>
      <c r="M77" s="83"/>
      <c r="N77" s="83"/>
      <c r="O77" s="83"/>
      <c r="P77" s="83"/>
      <c r="Q77" s="83">
        <v>-200</v>
      </c>
      <c r="R77" s="90">
        <f t="shared" si="8"/>
        <v>800</v>
      </c>
      <c r="S77" s="68"/>
    </row>
    <row r="78" spans="1:19" ht="63" x14ac:dyDescent="0.25">
      <c r="A78" s="84" t="s">
        <v>214</v>
      </c>
      <c r="B78" s="119" t="s">
        <v>213</v>
      </c>
      <c r="C78" s="120" t="s">
        <v>212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>
        <v>126.7</v>
      </c>
      <c r="O78" s="83"/>
      <c r="P78" s="83"/>
      <c r="Q78" s="83"/>
      <c r="R78" s="90">
        <f t="shared" si="8"/>
        <v>126.7</v>
      </c>
      <c r="S78" s="68"/>
    </row>
    <row r="79" spans="1:19" x14ac:dyDescent="0.25">
      <c r="A79" s="84" t="s">
        <v>279</v>
      </c>
      <c r="B79" s="146" t="s">
        <v>83</v>
      </c>
      <c r="C79" s="149" t="s">
        <v>74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>
        <v>-374</v>
      </c>
      <c r="R79" s="90">
        <f t="shared" si="8"/>
        <v>-374</v>
      </c>
      <c r="S79" s="68"/>
    </row>
    <row r="80" spans="1:19" ht="31.5" x14ac:dyDescent="0.25">
      <c r="A80" s="84" t="s">
        <v>280</v>
      </c>
      <c r="B80" s="147"/>
      <c r="C80" s="150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>
        <v>-1350.6</v>
      </c>
      <c r="R80" s="90">
        <f t="shared" si="8"/>
        <v>-1350.6</v>
      </c>
      <c r="S80" s="68"/>
    </row>
    <row r="81" spans="1:19" ht="31.5" x14ac:dyDescent="0.25">
      <c r="A81" s="84" t="s">
        <v>136</v>
      </c>
      <c r="B81" s="148"/>
      <c r="C81" s="151"/>
      <c r="D81" s="83"/>
      <c r="E81" s="83"/>
      <c r="F81" s="83"/>
      <c r="G81" s="83"/>
      <c r="H81" s="83"/>
      <c r="I81" s="83">
        <v>271.2</v>
      </c>
      <c r="J81" s="83"/>
      <c r="K81" s="83"/>
      <c r="L81" s="83"/>
      <c r="M81" s="83"/>
      <c r="N81" s="83"/>
      <c r="O81" s="83"/>
      <c r="P81" s="83"/>
      <c r="Q81" s="83"/>
      <c r="R81" s="90">
        <f t="shared" si="8"/>
        <v>271.2</v>
      </c>
      <c r="S81" s="68"/>
    </row>
    <row r="82" spans="1:19" ht="31.5" x14ac:dyDescent="0.25">
      <c r="A82" s="84" t="s">
        <v>138</v>
      </c>
      <c r="B82" s="146" t="s">
        <v>56</v>
      </c>
      <c r="C82" s="149" t="s">
        <v>53</v>
      </c>
      <c r="D82" s="83"/>
      <c r="E82" s="83"/>
      <c r="F82" s="83"/>
      <c r="G82" s="83">
        <v>1978.9</v>
      </c>
      <c r="H82" s="83"/>
      <c r="I82" s="83">
        <v>40</v>
      </c>
      <c r="J82" s="83"/>
      <c r="K82" s="83"/>
      <c r="L82" s="83"/>
      <c r="M82" s="83">
        <v>-672</v>
      </c>
      <c r="N82" s="83"/>
      <c r="O82" s="83"/>
      <c r="P82" s="83"/>
      <c r="Q82" s="83"/>
      <c r="R82" s="90">
        <f t="shared" si="8"/>
        <v>1346.9</v>
      </c>
      <c r="S82" s="68"/>
    </row>
    <row r="83" spans="1:19" x14ac:dyDescent="0.25">
      <c r="A83" s="84" t="s">
        <v>152</v>
      </c>
      <c r="B83" s="147"/>
      <c r="C83" s="150"/>
      <c r="D83" s="83"/>
      <c r="E83" s="83"/>
      <c r="F83" s="83"/>
      <c r="G83" s="83"/>
      <c r="H83" s="83"/>
      <c r="I83" s="83"/>
      <c r="J83" s="83">
        <v>3882.1</v>
      </c>
      <c r="K83" s="83"/>
      <c r="L83" s="83"/>
      <c r="M83" s="83"/>
      <c r="N83" s="83"/>
      <c r="O83" s="83"/>
      <c r="P83" s="83"/>
      <c r="Q83" s="83"/>
      <c r="R83" s="90">
        <f t="shared" si="8"/>
        <v>3882.1</v>
      </c>
      <c r="S83" s="68"/>
    </row>
    <row r="84" spans="1:19" x14ac:dyDescent="0.25">
      <c r="A84" s="84" t="s">
        <v>223</v>
      </c>
      <c r="B84" s="147"/>
      <c r="C84" s="150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>
        <v>74.7</v>
      </c>
      <c r="O84" s="83"/>
      <c r="P84" s="83"/>
      <c r="Q84" s="83"/>
      <c r="R84" s="90">
        <f t="shared" si="8"/>
        <v>74.7</v>
      </c>
      <c r="S84" s="68"/>
    </row>
    <row r="85" spans="1:19" x14ac:dyDescent="0.25">
      <c r="A85" s="84" t="s">
        <v>164</v>
      </c>
      <c r="B85" s="147"/>
      <c r="C85" s="150"/>
      <c r="D85" s="83"/>
      <c r="E85" s="83"/>
      <c r="F85" s="83"/>
      <c r="G85" s="83"/>
      <c r="H85" s="83"/>
      <c r="I85" s="83"/>
      <c r="J85" s="83"/>
      <c r="K85" s="83">
        <v>3165.9</v>
      </c>
      <c r="L85" s="83"/>
      <c r="M85" s="83"/>
      <c r="N85" s="83"/>
      <c r="O85" s="83"/>
      <c r="P85" s="83"/>
      <c r="Q85" s="83"/>
      <c r="R85" s="90">
        <f t="shared" si="8"/>
        <v>3165.9</v>
      </c>
      <c r="S85" s="68"/>
    </row>
    <row r="86" spans="1:19" x14ac:dyDescent="0.25">
      <c r="A86" s="84" t="s">
        <v>279</v>
      </c>
      <c r="B86" s="147"/>
      <c r="C86" s="150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>
        <v>-1818.7</v>
      </c>
      <c r="R86" s="90">
        <f t="shared" si="8"/>
        <v>-1818.7</v>
      </c>
      <c r="S86" s="68"/>
    </row>
    <row r="87" spans="1:19" ht="31.5" x14ac:dyDescent="0.25">
      <c r="A87" s="84" t="s">
        <v>280</v>
      </c>
      <c r="B87" s="147"/>
      <c r="C87" s="150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>
        <f>-2400.4-1923.9-248.3</f>
        <v>-4572.6000000000004</v>
      </c>
      <c r="R87" s="90">
        <f t="shared" si="8"/>
        <v>-4572.6000000000004</v>
      </c>
      <c r="S87" s="68"/>
    </row>
    <row r="88" spans="1:19" x14ac:dyDescent="0.25">
      <c r="A88" s="84" t="s">
        <v>137</v>
      </c>
      <c r="B88" s="148"/>
      <c r="C88" s="151"/>
      <c r="D88" s="83"/>
      <c r="E88" s="83"/>
      <c r="F88" s="83"/>
      <c r="G88" s="83"/>
      <c r="H88" s="83"/>
      <c r="I88" s="83">
        <v>30</v>
      </c>
      <c r="J88" s="83"/>
      <c r="K88" s="83"/>
      <c r="L88" s="83"/>
      <c r="M88" s="83"/>
      <c r="N88" s="83"/>
      <c r="O88" s="83"/>
      <c r="P88" s="83"/>
      <c r="Q88" s="83"/>
      <c r="R88" s="90">
        <f t="shared" si="8"/>
        <v>30</v>
      </c>
      <c r="S88" s="68"/>
    </row>
    <row r="89" spans="1:19" ht="31.5" x14ac:dyDescent="0.25">
      <c r="A89" s="84" t="s">
        <v>274</v>
      </c>
      <c r="B89" s="139" t="s">
        <v>276</v>
      </c>
      <c r="C89" s="140" t="s">
        <v>275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>
        <v>-7.7</v>
      </c>
      <c r="R89" s="90">
        <f t="shared" si="8"/>
        <v>-7.7</v>
      </c>
      <c r="S89" s="68"/>
    </row>
    <row r="90" spans="1:19" x14ac:dyDescent="0.25">
      <c r="A90" s="84" t="s">
        <v>139</v>
      </c>
      <c r="B90" s="146" t="s">
        <v>14</v>
      </c>
      <c r="C90" s="149" t="s">
        <v>13</v>
      </c>
      <c r="D90" s="83"/>
      <c r="E90" s="83"/>
      <c r="F90" s="83"/>
      <c r="G90" s="83"/>
      <c r="H90" s="83"/>
      <c r="I90" s="83">
        <v>400</v>
      </c>
      <c r="J90" s="83"/>
      <c r="K90" s="83"/>
      <c r="L90" s="83"/>
      <c r="M90" s="83"/>
      <c r="N90" s="83"/>
      <c r="O90" s="83"/>
      <c r="P90" s="83"/>
      <c r="Q90" s="83"/>
      <c r="R90" s="90">
        <f t="shared" si="8"/>
        <v>400</v>
      </c>
      <c r="S90" s="68"/>
    </row>
    <row r="91" spans="1:19" x14ac:dyDescent="0.25">
      <c r="A91" s="84" t="s">
        <v>279</v>
      </c>
      <c r="B91" s="147"/>
      <c r="C91" s="150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>
        <v>-207.1</v>
      </c>
      <c r="R91" s="90">
        <f t="shared" si="8"/>
        <v>-207.1</v>
      </c>
      <c r="S91" s="68"/>
    </row>
    <row r="92" spans="1:19" ht="31.5" x14ac:dyDescent="0.25">
      <c r="A92" s="84" t="s">
        <v>280</v>
      </c>
      <c r="B92" s="147"/>
      <c r="C92" s="150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>
        <v>-3516.2</v>
      </c>
      <c r="R92" s="90">
        <f t="shared" si="8"/>
        <v>-3516.2</v>
      </c>
      <c r="S92" s="68"/>
    </row>
    <row r="93" spans="1:19" ht="31.5" x14ac:dyDescent="0.25">
      <c r="A93" s="81" t="s">
        <v>104</v>
      </c>
      <c r="B93" s="148"/>
      <c r="C93" s="151"/>
      <c r="D93" s="83">
        <v>1502.5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90">
        <f t="shared" si="8"/>
        <v>1502.5</v>
      </c>
      <c r="S93" s="68"/>
    </row>
    <row r="94" spans="1:19" ht="78.75" x14ac:dyDescent="0.25">
      <c r="A94" s="84" t="s">
        <v>183</v>
      </c>
      <c r="B94" s="106" t="s">
        <v>177</v>
      </c>
      <c r="C94" s="105" t="s">
        <v>176</v>
      </c>
      <c r="D94" s="83"/>
      <c r="E94" s="83"/>
      <c r="F94" s="83"/>
      <c r="G94" s="83"/>
      <c r="H94" s="83"/>
      <c r="I94" s="83"/>
      <c r="J94" s="83"/>
      <c r="K94" s="83"/>
      <c r="L94" s="83">
        <v>242.9</v>
      </c>
      <c r="M94" s="83"/>
      <c r="N94" s="83"/>
      <c r="O94" s="83"/>
      <c r="P94" s="83"/>
      <c r="Q94" s="83">
        <v>-110.7</v>
      </c>
      <c r="R94" s="90">
        <f t="shared" si="8"/>
        <v>132.19999999999999</v>
      </c>
      <c r="S94" s="68"/>
    </row>
    <row r="95" spans="1:19" ht="31.5" x14ac:dyDescent="0.25">
      <c r="A95" s="84" t="s">
        <v>232</v>
      </c>
      <c r="B95" s="134" t="s">
        <v>231</v>
      </c>
      <c r="C95" s="133" t="s">
        <v>226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>
        <v>15000</v>
      </c>
      <c r="P95" s="83"/>
      <c r="Q95" s="83">
        <v>226.5</v>
      </c>
      <c r="R95" s="90">
        <f t="shared" si="8"/>
        <v>15226.5</v>
      </c>
      <c r="S95" s="68"/>
    </row>
    <row r="96" spans="1:19" x14ac:dyDescent="0.25">
      <c r="A96" s="125" t="s">
        <v>198</v>
      </c>
      <c r="B96" s="72"/>
      <c r="C96" s="71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1:19" x14ac:dyDescent="0.25">
      <c r="A97" s="66"/>
      <c r="B97" s="66"/>
      <c r="C97" s="71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1:19" x14ac:dyDescent="0.25">
      <c r="A98" s="66"/>
      <c r="B98" s="66"/>
      <c r="C98" s="71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1:19" x14ac:dyDescent="0.25">
      <c r="A99" s="66"/>
      <c r="B99" s="66"/>
      <c r="C99" s="71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1:19" x14ac:dyDescent="0.25">
      <c r="A100" s="66"/>
      <c r="B100" s="66"/>
      <c r="C100" s="69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1:19" x14ac:dyDescent="0.25">
      <c r="C101" s="70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1:19" x14ac:dyDescent="0.25">
      <c r="C102" s="70"/>
    </row>
  </sheetData>
  <mergeCells count="22">
    <mergeCell ref="B90:B93"/>
    <mergeCell ref="C90:C93"/>
    <mergeCell ref="B60:B63"/>
    <mergeCell ref="C60:C63"/>
    <mergeCell ref="B71:B77"/>
    <mergeCell ref="C71:C77"/>
    <mergeCell ref="B79:B81"/>
    <mergeCell ref="C79:C81"/>
    <mergeCell ref="B44:B59"/>
    <mergeCell ref="C44:C59"/>
    <mergeCell ref="B64:B70"/>
    <mergeCell ref="C64:C70"/>
    <mergeCell ref="B82:B88"/>
    <mergeCell ref="C82:C88"/>
    <mergeCell ref="A1:I1"/>
    <mergeCell ref="B29:B41"/>
    <mergeCell ref="C29:C41"/>
    <mergeCell ref="B22:B24"/>
    <mergeCell ref="B3:C3"/>
    <mergeCell ref="C21:C24"/>
    <mergeCell ref="C25:C26"/>
    <mergeCell ref="B25:B26"/>
  </mergeCells>
  <pageMargins left="0.31496062992125984" right="0.31496062992125984" top="0.15748031496062992" bottom="0.15748031496062992" header="0.31496062992125984" footer="0.31496062992125984"/>
  <pageSetup paperSize="9" scale="4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"/>
  <sheetViews>
    <sheetView zoomScale="145" zoomScaleNormal="145" workbookViewId="0">
      <pane ySplit="4" topLeftCell="A5" activePane="bottomLeft" state="frozen"/>
      <selection pane="bottomLeft" activeCell="D21" sqref="D21"/>
    </sheetView>
  </sheetViews>
  <sheetFormatPr defaultRowHeight="16.5" x14ac:dyDescent="0.3"/>
  <cols>
    <col min="1" max="1" width="7.140625" style="32" customWidth="1"/>
    <col min="2" max="2" width="28.140625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167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x14ac:dyDescent="0.3">
      <c r="A8" s="28"/>
      <c r="B8" s="37" t="s">
        <v>155</v>
      </c>
      <c r="C8" s="31">
        <v>288085.09999999998</v>
      </c>
      <c r="D8" s="31">
        <v>8854.5</v>
      </c>
      <c r="E8" s="31">
        <f>C8+D8</f>
        <v>296939.59999999998</v>
      </c>
      <c r="F8" s="26"/>
    </row>
    <row r="9" spans="1:6" x14ac:dyDescent="0.3">
      <c r="A9" s="14"/>
      <c r="B9" s="15" t="s">
        <v>4</v>
      </c>
      <c r="C9" s="16"/>
      <c r="D9" s="16">
        <f>SUM(D8:D8)</f>
        <v>8854.5</v>
      </c>
      <c r="E9" s="16"/>
      <c r="F9" s="17"/>
    </row>
    <row r="10" spans="1:6" ht="18.75" hidden="1" customHeight="1" x14ac:dyDescent="0.3">
      <c r="A10" s="177" t="s">
        <v>7</v>
      </c>
      <c r="B10" s="178"/>
      <c r="C10" s="178"/>
      <c r="D10" s="178"/>
      <c r="E10" s="178"/>
      <c r="F10" s="179"/>
    </row>
    <row r="11" spans="1:6" hidden="1" x14ac:dyDescent="0.3">
      <c r="A11" s="12"/>
      <c r="B11" s="37"/>
      <c r="C11" s="34"/>
      <c r="D11" s="34"/>
      <c r="E11" s="34">
        <f>C11+D11</f>
        <v>0</v>
      </c>
      <c r="F11" s="25"/>
    </row>
    <row r="12" spans="1:6" s="4" customFormat="1" hidden="1" x14ac:dyDescent="0.3">
      <c r="A12" s="14"/>
      <c r="B12" s="14" t="s">
        <v>4</v>
      </c>
      <c r="C12" s="18"/>
      <c r="D12" s="18">
        <f>SUM(D11:D11)</f>
        <v>0</v>
      </c>
      <c r="E12" s="18"/>
      <c r="F12" s="14"/>
    </row>
    <row r="13" spans="1:6" x14ac:dyDescent="0.3">
      <c r="A13" s="180" t="s">
        <v>5</v>
      </c>
      <c r="B13" s="180"/>
      <c r="C13" s="180"/>
      <c r="D13" s="180"/>
      <c r="E13" s="180"/>
      <c r="F13" s="180"/>
    </row>
    <row r="14" spans="1:6" s="38" customFormat="1" ht="39" x14ac:dyDescent="0.3">
      <c r="A14" s="111" t="s">
        <v>169</v>
      </c>
      <c r="B14" s="109" t="s">
        <v>170</v>
      </c>
      <c r="C14" s="102">
        <v>1747.4</v>
      </c>
      <c r="D14" s="34">
        <v>802</v>
      </c>
      <c r="E14" s="102">
        <f t="shared" ref="E14:E15" si="0">C14+D14</f>
        <v>2549.4</v>
      </c>
      <c r="F14" s="190" t="s">
        <v>172</v>
      </c>
    </row>
    <row r="15" spans="1:6" s="38" customFormat="1" ht="63.75" x14ac:dyDescent="0.3">
      <c r="A15" s="111" t="s">
        <v>72</v>
      </c>
      <c r="B15" s="110" t="s">
        <v>171</v>
      </c>
      <c r="C15" s="102">
        <v>9024.1</v>
      </c>
      <c r="D15" s="34">
        <f>1354.4+81</f>
        <v>1435.4</v>
      </c>
      <c r="E15" s="102">
        <f t="shared" si="0"/>
        <v>10459.5</v>
      </c>
      <c r="F15" s="191"/>
    </row>
    <row r="16" spans="1:6" ht="25.5" x14ac:dyDescent="0.3">
      <c r="A16" s="101" t="s">
        <v>35</v>
      </c>
      <c r="B16" s="58" t="s">
        <v>36</v>
      </c>
      <c r="C16" s="102">
        <v>4770</v>
      </c>
      <c r="D16" s="34">
        <v>29.5</v>
      </c>
      <c r="E16" s="102">
        <f>C16+D16</f>
        <v>4799.5</v>
      </c>
      <c r="F16" s="59" t="s">
        <v>168</v>
      </c>
    </row>
    <row r="17" spans="1:6" ht="63.75" x14ac:dyDescent="0.3">
      <c r="A17" s="101" t="s">
        <v>3</v>
      </c>
      <c r="B17" s="58" t="s">
        <v>11</v>
      </c>
      <c r="C17" s="102">
        <v>764969.6</v>
      </c>
      <c r="D17" s="34">
        <v>5300.6</v>
      </c>
      <c r="E17" s="102">
        <f>C17+D17</f>
        <v>770270.2</v>
      </c>
      <c r="F17" s="59" t="s">
        <v>173</v>
      </c>
    </row>
    <row r="18" spans="1:6" ht="25.5" x14ac:dyDescent="0.3">
      <c r="A18" s="101" t="s">
        <v>44</v>
      </c>
      <c r="B18" s="58" t="s">
        <v>45</v>
      </c>
      <c r="C18" s="102">
        <v>7824.5</v>
      </c>
      <c r="D18" s="34">
        <v>1028.0999999999999</v>
      </c>
      <c r="E18" s="102">
        <f>C18+D18</f>
        <v>8852.6</v>
      </c>
      <c r="F18" s="59" t="s">
        <v>174</v>
      </c>
    </row>
    <row r="19" spans="1:6" ht="38.25" x14ac:dyDescent="0.3">
      <c r="A19" s="101" t="s">
        <v>9</v>
      </c>
      <c r="B19" s="58" t="s">
        <v>12</v>
      </c>
      <c r="C19" s="102">
        <f>86808.9-0.1</f>
        <v>86808.799999999988</v>
      </c>
      <c r="D19" s="34">
        <v>16</v>
      </c>
      <c r="E19" s="102">
        <f>C19+D19</f>
        <v>86824.799999999988</v>
      </c>
      <c r="F19" s="59" t="s">
        <v>175</v>
      </c>
    </row>
    <row r="20" spans="1:6" ht="38.25" x14ac:dyDescent="0.3">
      <c r="A20" s="101" t="s">
        <v>176</v>
      </c>
      <c r="B20" s="58" t="s">
        <v>177</v>
      </c>
      <c r="C20" s="102">
        <v>15704.2</v>
      </c>
      <c r="D20" s="34">
        <v>242.9</v>
      </c>
      <c r="E20" s="102">
        <f t="shared" ref="E20" si="1">C20+D20</f>
        <v>15947.1</v>
      </c>
      <c r="F20" s="60" t="s">
        <v>178</v>
      </c>
    </row>
    <row r="21" spans="1:6" s="3" customFormat="1" x14ac:dyDescent="0.3">
      <c r="A21" s="19"/>
      <c r="B21" s="15" t="s">
        <v>4</v>
      </c>
      <c r="C21" s="18"/>
      <c r="D21" s="18">
        <f>SUM(D14:D20)</f>
        <v>8854.5</v>
      </c>
      <c r="E21" s="18"/>
      <c r="F21" s="20"/>
    </row>
    <row r="22" spans="1:6" x14ac:dyDescent="0.3">
      <c r="A22" s="21" t="s">
        <v>20</v>
      </c>
      <c r="B22" s="21"/>
      <c r="C22" s="21"/>
      <c r="D22" s="181" t="s">
        <v>32</v>
      </c>
      <c r="E22" s="182"/>
      <c r="F22" s="183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</sheetData>
  <mergeCells count="7">
    <mergeCell ref="D22:F22"/>
    <mergeCell ref="F14:F15"/>
    <mergeCell ref="A2:F2"/>
    <mergeCell ref="A5:F5"/>
    <mergeCell ref="A7:F7"/>
    <mergeCell ref="A10:F10"/>
    <mergeCell ref="A13:F13"/>
  </mergeCells>
  <hyperlinks>
    <hyperlink ref="C6" display="http://engels.me/2010-06-08-17-24-21/2010-06-08-17-43-42/resheniya-engelsskogo-gorodskogo-soveta-deputatov-ot-2018-goda"/>
    <hyperlink ref="D22" display="http://engels.me/2010-06-08-17-24-58/byudzhet-na-2018-god/byudzhet"/>
  </hyperlinks>
  <pageMargins left="0.31496062992125984" right="0.23622047244094491" top="0.23622047244094491" bottom="0.2362204724409449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opLeftCell="B1" zoomScale="145" zoomScaleNormal="145" workbookViewId="0">
      <pane ySplit="4" topLeftCell="A5" activePane="bottomLeft" state="frozen"/>
      <selection pane="bottomLeft" activeCell="E9" sqref="E9"/>
    </sheetView>
  </sheetViews>
  <sheetFormatPr defaultRowHeight="16.5" x14ac:dyDescent="0.3"/>
  <cols>
    <col min="1" max="1" width="7.140625" style="32" customWidth="1"/>
    <col min="2" max="2" width="28.140625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184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x14ac:dyDescent="0.3">
      <c r="A8" s="28"/>
      <c r="B8" s="37" t="s">
        <v>155</v>
      </c>
      <c r="C8" s="31">
        <v>296939.59999999998</v>
      </c>
      <c r="D8" s="31">
        <v>10774.8</v>
      </c>
      <c r="E8" s="31">
        <f>C8+D8</f>
        <v>307714.39999999997</v>
      </c>
      <c r="F8" s="26"/>
    </row>
    <row r="9" spans="1:6" x14ac:dyDescent="0.3">
      <c r="A9" s="28"/>
      <c r="B9" s="37" t="s">
        <v>185</v>
      </c>
      <c r="C9" s="31">
        <v>800</v>
      </c>
      <c r="D9" s="31">
        <v>2000</v>
      </c>
      <c r="E9" s="31">
        <f>C9+D9</f>
        <v>2800</v>
      </c>
      <c r="F9" s="26"/>
    </row>
    <row r="10" spans="1:6" x14ac:dyDescent="0.3">
      <c r="A10" s="14"/>
      <c r="B10" s="15" t="s">
        <v>4</v>
      </c>
      <c r="C10" s="16"/>
      <c r="D10" s="16">
        <f>SUM(D8:D9)</f>
        <v>12774.8</v>
      </c>
      <c r="E10" s="16"/>
      <c r="F10" s="17"/>
    </row>
    <row r="11" spans="1:6" ht="18.75" hidden="1" customHeight="1" x14ac:dyDescent="0.3">
      <c r="A11" s="177" t="s">
        <v>7</v>
      </c>
      <c r="B11" s="178"/>
      <c r="C11" s="178"/>
      <c r="D11" s="178"/>
      <c r="E11" s="178"/>
      <c r="F11" s="179"/>
    </row>
    <row r="12" spans="1:6" hidden="1" x14ac:dyDescent="0.3">
      <c r="A12" s="12"/>
      <c r="B12" s="37"/>
      <c r="C12" s="34"/>
      <c r="D12" s="34"/>
      <c r="E12" s="34">
        <f>C12+D12</f>
        <v>0</v>
      </c>
      <c r="F12" s="25"/>
    </row>
    <row r="13" spans="1:6" s="4" customFormat="1" hidden="1" x14ac:dyDescent="0.3">
      <c r="A13" s="14"/>
      <c r="B13" s="14" t="s">
        <v>4</v>
      </c>
      <c r="C13" s="18"/>
      <c r="D13" s="18">
        <f>SUM(D12:D12)</f>
        <v>0</v>
      </c>
      <c r="E13" s="18"/>
      <c r="F13" s="14"/>
    </row>
    <row r="14" spans="1:6" x14ac:dyDescent="0.3">
      <c r="A14" s="180" t="s">
        <v>5</v>
      </c>
      <c r="B14" s="180"/>
      <c r="C14" s="180"/>
      <c r="D14" s="180"/>
      <c r="E14" s="180"/>
      <c r="F14" s="180"/>
    </row>
    <row r="15" spans="1:6" ht="51" x14ac:dyDescent="0.3">
      <c r="A15" s="113" t="s">
        <v>35</v>
      </c>
      <c r="B15" s="58" t="s">
        <v>36</v>
      </c>
      <c r="C15" s="115">
        <v>4799.5</v>
      </c>
      <c r="D15" s="34">
        <v>5000</v>
      </c>
      <c r="E15" s="115">
        <f>C15+D15</f>
        <v>9799.5</v>
      </c>
      <c r="F15" s="59" t="s">
        <v>186</v>
      </c>
    </row>
    <row r="16" spans="1:6" ht="51" x14ac:dyDescent="0.3">
      <c r="A16" s="113" t="s">
        <v>3</v>
      </c>
      <c r="B16" s="58" t="s">
        <v>11</v>
      </c>
      <c r="C16" s="115">
        <f>770270.2-641.8</f>
        <v>769628.39999999991</v>
      </c>
      <c r="D16" s="34">
        <f>5452.1</f>
        <v>5452.1</v>
      </c>
      <c r="E16" s="115">
        <f>C16+D16</f>
        <v>775080.49999999988</v>
      </c>
      <c r="F16" s="59" t="s">
        <v>187</v>
      </c>
    </row>
    <row r="17" spans="1:6" ht="38.25" x14ac:dyDescent="0.3">
      <c r="A17" s="113" t="s">
        <v>44</v>
      </c>
      <c r="B17" s="58" t="s">
        <v>45</v>
      </c>
      <c r="C17" s="115">
        <v>8852.6</v>
      </c>
      <c r="D17" s="34">
        <v>0.1</v>
      </c>
      <c r="E17" s="115">
        <f>C17+D17</f>
        <v>8852.7000000000007</v>
      </c>
      <c r="F17" s="59" t="s">
        <v>188</v>
      </c>
    </row>
    <row r="18" spans="1:6" ht="38.25" x14ac:dyDescent="0.3">
      <c r="A18" s="167" t="s">
        <v>9</v>
      </c>
      <c r="B18" s="184" t="s">
        <v>12</v>
      </c>
      <c r="C18" s="186">
        <f>86824.8+3478.3</f>
        <v>90303.1</v>
      </c>
      <c r="D18" s="34">
        <f>1496+49.8</f>
        <v>1545.8</v>
      </c>
      <c r="E18" s="192">
        <f>C18+D18+D19</f>
        <v>92297.700000000012</v>
      </c>
      <c r="F18" s="59" t="s">
        <v>189</v>
      </c>
    </row>
    <row r="19" spans="1:6" ht="38.25" x14ac:dyDescent="0.3">
      <c r="A19" s="169"/>
      <c r="B19" s="185"/>
      <c r="C19" s="187"/>
      <c r="D19" s="34">
        <v>448.8</v>
      </c>
      <c r="E19" s="193"/>
      <c r="F19" s="60" t="s">
        <v>190</v>
      </c>
    </row>
    <row r="20" spans="1:6" ht="38.25" x14ac:dyDescent="0.3">
      <c r="A20" s="114" t="s">
        <v>52</v>
      </c>
      <c r="B20" s="117" t="s">
        <v>55</v>
      </c>
      <c r="C20" s="116">
        <f>121335.5-2836.5</f>
        <v>118499</v>
      </c>
      <c r="D20" s="34">
        <v>1000</v>
      </c>
      <c r="E20" s="124">
        <f>C20+D20</f>
        <v>119499</v>
      </c>
      <c r="F20" s="60" t="s">
        <v>191</v>
      </c>
    </row>
    <row r="21" spans="1:6" ht="51" x14ac:dyDescent="0.3">
      <c r="A21" s="113" t="s">
        <v>53</v>
      </c>
      <c r="B21" s="58" t="s">
        <v>56</v>
      </c>
      <c r="C21" s="115">
        <v>78038.3</v>
      </c>
      <c r="D21" s="34">
        <v>-672</v>
      </c>
      <c r="E21" s="115">
        <f t="shared" ref="E21" si="0">C21+D21</f>
        <v>77366.3</v>
      </c>
      <c r="F21" s="60" t="s">
        <v>192</v>
      </c>
    </row>
    <row r="22" spans="1:6" s="3" customFormat="1" x14ac:dyDescent="0.3">
      <c r="A22" s="19"/>
      <c r="B22" s="15" t="s">
        <v>4</v>
      </c>
      <c r="C22" s="18"/>
      <c r="D22" s="18">
        <f>SUM(D15:D21)</f>
        <v>12774.8</v>
      </c>
      <c r="E22" s="18"/>
      <c r="F22" s="20"/>
    </row>
    <row r="23" spans="1:6" x14ac:dyDescent="0.3">
      <c r="A23" s="21" t="s">
        <v>20</v>
      </c>
      <c r="B23" s="21"/>
      <c r="C23" s="21"/>
      <c r="D23" s="181" t="s">
        <v>32</v>
      </c>
      <c r="E23" s="182"/>
      <c r="F23" s="183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</sheetData>
  <mergeCells count="10">
    <mergeCell ref="A2:F2"/>
    <mergeCell ref="A5:F5"/>
    <mergeCell ref="A7:F7"/>
    <mergeCell ref="A11:F11"/>
    <mergeCell ref="A14:F14"/>
    <mergeCell ref="D23:F23"/>
    <mergeCell ref="C18:C19"/>
    <mergeCell ref="E18:E19"/>
    <mergeCell ref="A18:A19"/>
    <mergeCell ref="B18:B19"/>
  </mergeCells>
  <hyperlinks>
    <hyperlink ref="C6" display="http://engels.me/2010-06-08-17-24-21/2010-06-08-17-43-42/resheniya-engelsskogo-gorodskogo-soveta-deputatov-ot-2018-goda"/>
    <hyperlink ref="D23" display="http://engels.me/2010-06-08-17-24-58/byudzhet-na-2018-god/byudzhet"/>
  </hyperlinks>
  <pageMargins left="0.31496062992125984" right="0.23622047244094491" top="0.23622047244094491" bottom="0.2362204724409449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zoomScale="145" zoomScaleNormal="145" workbookViewId="0">
      <pane ySplit="4" topLeftCell="A5" activePane="bottomLeft" state="frozen"/>
      <selection pane="bottomLeft" activeCell="D9" sqref="D9"/>
    </sheetView>
  </sheetViews>
  <sheetFormatPr defaultRowHeight="16.5" x14ac:dyDescent="0.3"/>
  <cols>
    <col min="1" max="1" width="7.140625" style="32" customWidth="1"/>
    <col min="2" max="2" width="28.140625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199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x14ac:dyDescent="0.3">
      <c r="A8" s="28"/>
      <c r="B8" s="37" t="s">
        <v>155</v>
      </c>
      <c r="C8" s="31">
        <v>307714.40000000002</v>
      </c>
      <c r="D8" s="31">
        <v>7155.2</v>
      </c>
      <c r="E8" s="31">
        <f>C8+D8</f>
        <v>314869.60000000003</v>
      </c>
      <c r="F8" s="26"/>
    </row>
    <row r="9" spans="1:6" x14ac:dyDescent="0.3">
      <c r="A9" s="14"/>
      <c r="B9" s="15" t="s">
        <v>4</v>
      </c>
      <c r="C9" s="16"/>
      <c r="D9" s="16">
        <f>SUM(D8:D8)</f>
        <v>7155.2</v>
      </c>
      <c r="E9" s="16"/>
      <c r="F9" s="17"/>
    </row>
    <row r="10" spans="1:6" ht="18.75" hidden="1" customHeight="1" x14ac:dyDescent="0.3">
      <c r="A10" s="177" t="s">
        <v>7</v>
      </c>
      <c r="B10" s="178"/>
      <c r="C10" s="178"/>
      <c r="D10" s="178"/>
      <c r="E10" s="178"/>
      <c r="F10" s="179"/>
    </row>
    <row r="11" spans="1:6" hidden="1" x14ac:dyDescent="0.3">
      <c r="A11" s="12"/>
      <c r="B11" s="37"/>
      <c r="C11" s="34"/>
      <c r="D11" s="34"/>
      <c r="E11" s="34">
        <f>C11+D11</f>
        <v>0</v>
      </c>
      <c r="F11" s="25"/>
    </row>
    <row r="12" spans="1:6" s="4" customFormat="1" hidden="1" x14ac:dyDescent="0.3">
      <c r="A12" s="14"/>
      <c r="B12" s="14" t="s">
        <v>4</v>
      </c>
      <c r="C12" s="18"/>
      <c r="D12" s="18">
        <f>SUM(D11:D11)</f>
        <v>0</v>
      </c>
      <c r="E12" s="18"/>
      <c r="F12" s="14"/>
    </row>
    <row r="13" spans="1:6" x14ac:dyDescent="0.3">
      <c r="A13" s="180" t="s">
        <v>5</v>
      </c>
      <c r="B13" s="180"/>
      <c r="C13" s="180"/>
      <c r="D13" s="180"/>
      <c r="E13" s="180"/>
      <c r="F13" s="180"/>
    </row>
    <row r="14" spans="1:6" ht="51" x14ac:dyDescent="0.3">
      <c r="A14" s="167" t="s">
        <v>35</v>
      </c>
      <c r="B14" s="184" t="s">
        <v>36</v>
      </c>
      <c r="C14" s="186">
        <v>9799.5</v>
      </c>
      <c r="D14" s="34">
        <v>5000</v>
      </c>
      <c r="E14" s="186">
        <f>C14+D14+D15+D16</f>
        <v>14966</v>
      </c>
      <c r="F14" s="59" t="s">
        <v>186</v>
      </c>
    </row>
    <row r="15" spans="1:6" ht="38.25" x14ac:dyDescent="0.3">
      <c r="A15" s="168"/>
      <c r="B15" s="189"/>
      <c r="C15" s="188"/>
      <c r="D15" s="34">
        <v>100</v>
      </c>
      <c r="E15" s="188"/>
      <c r="F15" s="59" t="s">
        <v>201</v>
      </c>
    </row>
    <row r="16" spans="1:6" ht="25.5" x14ac:dyDescent="0.3">
      <c r="A16" s="169"/>
      <c r="B16" s="185"/>
      <c r="C16" s="187"/>
      <c r="D16" s="34">
        <v>66.5</v>
      </c>
      <c r="E16" s="187"/>
      <c r="F16" s="59" t="s">
        <v>200</v>
      </c>
    </row>
    <row r="17" spans="1:6" ht="41.25" customHeight="1" x14ac:dyDescent="0.3">
      <c r="A17" s="36" t="s">
        <v>202</v>
      </c>
      <c r="B17" s="129" t="s">
        <v>203</v>
      </c>
      <c r="C17" s="34">
        <v>11606.9</v>
      </c>
      <c r="D17" s="34">
        <v>328.7</v>
      </c>
      <c r="E17" s="34">
        <f>C17+D17</f>
        <v>11935.6</v>
      </c>
      <c r="F17" s="59" t="s">
        <v>204</v>
      </c>
    </row>
    <row r="18" spans="1:6" ht="51" x14ac:dyDescent="0.3">
      <c r="A18" s="36" t="s">
        <v>51</v>
      </c>
      <c r="B18" s="129" t="s">
        <v>54</v>
      </c>
      <c r="C18" s="34">
        <v>24000</v>
      </c>
      <c r="D18" s="34">
        <v>1000</v>
      </c>
      <c r="E18" s="34">
        <f>C18+D18</f>
        <v>25000</v>
      </c>
      <c r="F18" s="59" t="s">
        <v>205</v>
      </c>
    </row>
    <row r="19" spans="1:6" ht="51" x14ac:dyDescent="0.3">
      <c r="A19" s="167" t="s">
        <v>3</v>
      </c>
      <c r="B19" s="184" t="s">
        <v>11</v>
      </c>
      <c r="C19" s="186">
        <f>775080.5+11369.5</f>
        <v>786450</v>
      </c>
      <c r="D19" s="34">
        <v>870</v>
      </c>
      <c r="E19" s="186">
        <f>C19+D19+D20</f>
        <v>785620</v>
      </c>
      <c r="F19" s="59" t="s">
        <v>206</v>
      </c>
    </row>
    <row r="20" spans="1:6" ht="38.25" x14ac:dyDescent="0.3">
      <c r="A20" s="169"/>
      <c r="B20" s="185"/>
      <c r="C20" s="187"/>
      <c r="D20" s="34">
        <v>-1700</v>
      </c>
      <c r="E20" s="187"/>
      <c r="F20" s="59" t="s">
        <v>207</v>
      </c>
    </row>
    <row r="21" spans="1:6" ht="38.25" x14ac:dyDescent="0.3">
      <c r="A21" s="122" t="s">
        <v>44</v>
      </c>
      <c r="B21" s="58" t="s">
        <v>45</v>
      </c>
      <c r="C21" s="123">
        <v>8852.7000000000007</v>
      </c>
      <c r="D21" s="34">
        <v>-150</v>
      </c>
      <c r="E21" s="123">
        <f>C21+D21</f>
        <v>8702.7000000000007</v>
      </c>
      <c r="F21" s="59" t="s">
        <v>208</v>
      </c>
    </row>
    <row r="22" spans="1:6" ht="25.5" x14ac:dyDescent="0.3">
      <c r="A22" s="167" t="s">
        <v>9</v>
      </c>
      <c r="B22" s="184" t="s">
        <v>12</v>
      </c>
      <c r="C22" s="186">
        <v>92297.7</v>
      </c>
      <c r="D22" s="34">
        <v>198</v>
      </c>
      <c r="E22" s="192">
        <f>C22+D22+D23</f>
        <v>93234.3</v>
      </c>
      <c r="F22" s="59" t="s">
        <v>209</v>
      </c>
    </row>
    <row r="23" spans="1:6" ht="38.25" x14ac:dyDescent="0.3">
      <c r="A23" s="169"/>
      <c r="B23" s="185"/>
      <c r="C23" s="187"/>
      <c r="D23" s="34">
        <v>738.6</v>
      </c>
      <c r="E23" s="193"/>
      <c r="F23" s="60" t="s">
        <v>190</v>
      </c>
    </row>
    <row r="24" spans="1:6" ht="25.5" x14ac:dyDescent="0.3">
      <c r="A24" s="36" t="s">
        <v>52</v>
      </c>
      <c r="B24" s="129" t="s">
        <v>55</v>
      </c>
      <c r="C24" s="34">
        <f>119499-5403.4</f>
        <v>114095.6</v>
      </c>
      <c r="D24" s="34">
        <v>502</v>
      </c>
      <c r="E24" s="130">
        <f>C24+D24</f>
        <v>114597.6</v>
      </c>
      <c r="F24" s="59" t="s">
        <v>210</v>
      </c>
    </row>
    <row r="25" spans="1:6" ht="25.5" x14ac:dyDescent="0.3">
      <c r="A25" s="36" t="s">
        <v>212</v>
      </c>
      <c r="B25" s="129" t="s">
        <v>213</v>
      </c>
      <c r="C25" s="34">
        <v>1038.3</v>
      </c>
      <c r="D25" s="34">
        <v>126.7</v>
      </c>
      <c r="E25" s="130">
        <f>C25+D25</f>
        <v>1165</v>
      </c>
      <c r="F25" s="59" t="s">
        <v>215</v>
      </c>
    </row>
    <row r="26" spans="1:6" ht="25.5" x14ac:dyDescent="0.3">
      <c r="A26" s="122" t="s">
        <v>53</v>
      </c>
      <c r="B26" s="58" t="s">
        <v>56</v>
      </c>
      <c r="C26" s="123">
        <v>77366.3</v>
      </c>
      <c r="D26" s="34">
        <v>74.7</v>
      </c>
      <c r="E26" s="123">
        <f t="shared" ref="E26" si="0">C26+D26</f>
        <v>77441</v>
      </c>
      <c r="F26" s="60" t="s">
        <v>211</v>
      </c>
    </row>
    <row r="27" spans="1:6" s="3" customFormat="1" x14ac:dyDescent="0.3">
      <c r="A27" s="19"/>
      <c r="B27" s="15" t="s">
        <v>4</v>
      </c>
      <c r="C27" s="18"/>
      <c r="D27" s="18">
        <f>SUM(D14:D26)</f>
        <v>7155.2</v>
      </c>
      <c r="E27" s="18"/>
      <c r="F27" s="20"/>
    </row>
    <row r="28" spans="1:6" x14ac:dyDescent="0.3">
      <c r="A28" s="21" t="s">
        <v>20</v>
      </c>
      <c r="B28" s="21"/>
      <c r="C28" s="21"/>
      <c r="D28" s="181" t="s">
        <v>32</v>
      </c>
      <c r="E28" s="182"/>
      <c r="F28" s="183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  <row r="31" spans="1:6" x14ac:dyDescent="0.3">
      <c r="A31" s="5"/>
      <c r="B31" s="6"/>
      <c r="C31" s="7"/>
      <c r="D31" s="7"/>
      <c r="E31" s="7"/>
      <c r="F31" s="6"/>
    </row>
    <row r="32" spans="1:6" x14ac:dyDescent="0.3">
      <c r="A32" s="5"/>
      <c r="B32" s="6"/>
      <c r="C32" s="7"/>
      <c r="D32" s="7"/>
      <c r="E32" s="7"/>
      <c r="F32" s="6"/>
    </row>
    <row r="33" spans="1:6" x14ac:dyDescent="0.3">
      <c r="A33" s="5"/>
      <c r="B33" s="6"/>
      <c r="C33" s="7"/>
      <c r="D33" s="7"/>
      <c r="E33" s="7"/>
      <c r="F33" s="6"/>
    </row>
    <row r="34" spans="1:6" x14ac:dyDescent="0.3">
      <c r="A34" s="5"/>
      <c r="B34" s="6"/>
      <c r="C34" s="7"/>
      <c r="D34" s="7"/>
      <c r="E34" s="7"/>
      <c r="F34" s="6"/>
    </row>
    <row r="35" spans="1:6" x14ac:dyDescent="0.3">
      <c r="A35" s="5"/>
      <c r="B35" s="6"/>
      <c r="C35" s="7"/>
      <c r="D35" s="7"/>
      <c r="E35" s="7"/>
      <c r="F35" s="6"/>
    </row>
  </sheetData>
  <mergeCells count="18">
    <mergeCell ref="D28:F28"/>
    <mergeCell ref="C14:C16"/>
    <mergeCell ref="E14:E16"/>
    <mergeCell ref="A14:A16"/>
    <mergeCell ref="B14:B16"/>
    <mergeCell ref="C19:C20"/>
    <mergeCell ref="E19:E20"/>
    <mergeCell ref="A19:A20"/>
    <mergeCell ref="B19:B20"/>
    <mergeCell ref="A22:A23"/>
    <mergeCell ref="B22:B23"/>
    <mergeCell ref="C22:C23"/>
    <mergeCell ref="E22:E23"/>
    <mergeCell ref="A2:F2"/>
    <mergeCell ref="A5:F5"/>
    <mergeCell ref="A7:F7"/>
    <mergeCell ref="A10:F10"/>
    <mergeCell ref="A13:F13"/>
  </mergeCells>
  <hyperlinks>
    <hyperlink ref="C6" display="http://engels.me/2010-06-08-17-24-21/2010-06-08-17-43-42/resheniya-engelsskogo-gorodskogo-soveta-deputatov-ot-2018-goda"/>
    <hyperlink ref="D28" display="http://engels.me/2010-06-08-17-24-58/byudzhet-na-2018-god/byudzhet"/>
  </hyperlinks>
  <pageMargins left="0.31496062992125984" right="0.23622047244094491" top="0.23622047244094491" bottom="0.23622047244094491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zoomScale="145" zoomScaleNormal="145" workbookViewId="0">
      <pane ySplit="4" topLeftCell="A5" activePane="bottomLeft" state="frozen"/>
      <selection pane="bottomLeft" activeCell="C16" sqref="C16"/>
    </sheetView>
  </sheetViews>
  <sheetFormatPr defaultRowHeight="16.5" x14ac:dyDescent="0.3"/>
  <cols>
    <col min="1" max="1" width="7.140625" style="32" customWidth="1"/>
    <col min="2" max="2" width="28.140625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224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x14ac:dyDescent="0.3">
      <c r="A8" s="28"/>
      <c r="B8" s="37" t="s">
        <v>155</v>
      </c>
      <c r="C8" s="31">
        <v>314869.59999999998</v>
      </c>
      <c r="D8" s="31">
        <v>5000</v>
      </c>
      <c r="E8" s="31">
        <f>C8+D8</f>
        <v>319869.59999999998</v>
      </c>
      <c r="F8" s="26"/>
    </row>
    <row r="9" spans="1:6" x14ac:dyDescent="0.3">
      <c r="A9" s="28"/>
      <c r="B9" s="37" t="s">
        <v>225</v>
      </c>
      <c r="C9" s="31">
        <v>131319.20000000001</v>
      </c>
      <c r="D9" s="31">
        <v>10000</v>
      </c>
      <c r="E9" s="31">
        <f>C9+D9</f>
        <v>141319.20000000001</v>
      </c>
      <c r="F9" s="26"/>
    </row>
    <row r="10" spans="1:6" x14ac:dyDescent="0.3">
      <c r="A10" s="14"/>
      <c r="B10" s="15" t="s">
        <v>4</v>
      </c>
      <c r="C10" s="16"/>
      <c r="D10" s="16">
        <f>SUM(D8:D9)</f>
        <v>15000</v>
      </c>
      <c r="E10" s="16"/>
      <c r="F10" s="17"/>
    </row>
    <row r="11" spans="1:6" ht="18.75" hidden="1" customHeight="1" x14ac:dyDescent="0.3">
      <c r="A11" s="177" t="s">
        <v>7</v>
      </c>
      <c r="B11" s="178"/>
      <c r="C11" s="178"/>
      <c r="D11" s="178"/>
      <c r="E11" s="178"/>
      <c r="F11" s="179"/>
    </row>
    <row r="12" spans="1:6" hidden="1" x14ac:dyDescent="0.3">
      <c r="A12" s="12"/>
      <c r="B12" s="37"/>
      <c r="C12" s="34"/>
      <c r="D12" s="34"/>
      <c r="E12" s="34">
        <f>C12+D12</f>
        <v>0</v>
      </c>
      <c r="F12" s="25"/>
    </row>
    <row r="13" spans="1:6" s="4" customFormat="1" hidden="1" x14ac:dyDescent="0.3">
      <c r="A13" s="14"/>
      <c r="B13" s="14" t="s">
        <v>4</v>
      </c>
      <c r="C13" s="18"/>
      <c r="D13" s="18">
        <f>SUM(D12:D12)</f>
        <v>0</v>
      </c>
      <c r="E13" s="18"/>
      <c r="F13" s="14"/>
    </row>
    <row r="14" spans="1:6" x14ac:dyDescent="0.3">
      <c r="A14" s="180" t="s">
        <v>5</v>
      </c>
      <c r="B14" s="180"/>
      <c r="C14" s="180"/>
      <c r="D14" s="180"/>
      <c r="E14" s="180"/>
      <c r="F14" s="180"/>
    </row>
    <row r="15" spans="1:6" ht="36" customHeight="1" x14ac:dyDescent="0.3">
      <c r="A15" s="126" t="s">
        <v>3</v>
      </c>
      <c r="B15" s="58" t="s">
        <v>11</v>
      </c>
      <c r="C15" s="127">
        <f>785620-25.3</f>
        <v>785594.7</v>
      </c>
      <c r="D15" s="34">
        <v>-2160.3000000000002</v>
      </c>
      <c r="E15" s="127">
        <f>C15+D15</f>
        <v>783434.39999999991</v>
      </c>
      <c r="F15" s="194" t="s">
        <v>227</v>
      </c>
    </row>
    <row r="16" spans="1:6" ht="36" customHeight="1" x14ac:dyDescent="0.3">
      <c r="A16" s="126" t="s">
        <v>9</v>
      </c>
      <c r="B16" s="58" t="s">
        <v>12</v>
      </c>
      <c r="C16" s="127">
        <v>93234.3</v>
      </c>
      <c r="D16" s="34">
        <v>2160.3000000000002</v>
      </c>
      <c r="E16" s="128">
        <f>C16+D16</f>
        <v>95394.6</v>
      </c>
      <c r="F16" s="195"/>
    </row>
    <row r="17" spans="1:6" ht="25.5" x14ac:dyDescent="0.3">
      <c r="A17" s="126" t="s">
        <v>226</v>
      </c>
      <c r="B17" s="58" t="s">
        <v>229</v>
      </c>
      <c r="C17" s="127">
        <v>134773.5</v>
      </c>
      <c r="D17" s="34">
        <v>15000</v>
      </c>
      <c r="E17" s="127">
        <f t="shared" ref="E17" si="0">C17+D17</f>
        <v>149773.5</v>
      </c>
      <c r="F17" s="60" t="s">
        <v>228</v>
      </c>
    </row>
    <row r="18" spans="1:6" s="3" customFormat="1" x14ac:dyDescent="0.3">
      <c r="A18" s="19"/>
      <c r="B18" s="15" t="s">
        <v>4</v>
      </c>
      <c r="C18" s="18"/>
      <c r="D18" s="18">
        <f>SUM(D15:D17)</f>
        <v>15000</v>
      </c>
      <c r="E18" s="18"/>
      <c r="F18" s="20"/>
    </row>
    <row r="19" spans="1:6" x14ac:dyDescent="0.3">
      <c r="A19" s="21" t="s">
        <v>20</v>
      </c>
      <c r="B19" s="21"/>
      <c r="C19" s="21"/>
      <c r="D19" s="181" t="s">
        <v>32</v>
      </c>
      <c r="E19" s="182"/>
      <c r="F19" s="183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</sheetData>
  <mergeCells count="7">
    <mergeCell ref="D19:F19"/>
    <mergeCell ref="F15:F16"/>
    <mergeCell ref="A2:F2"/>
    <mergeCell ref="A5:F5"/>
    <mergeCell ref="A7:F7"/>
    <mergeCell ref="A11:F11"/>
    <mergeCell ref="A14:F14"/>
  </mergeCells>
  <hyperlinks>
    <hyperlink ref="C6" display="http://engels.me/2010-06-08-17-24-21/2010-06-08-17-43-42/resheniya-engelsskogo-gorodskogo-soveta-deputatov-ot-2018-goda"/>
    <hyperlink ref="D19" display="http://engels.me/2010-06-08-17-24-58/byudzhet-na-2018-god/byudzhet"/>
  </hyperlinks>
  <pageMargins left="0.31496062992125984" right="0.23622047244094491" top="0.23622047244094491" bottom="0.23622047244094491" header="0.31496062992125984" footer="0.31496062992125984"/>
  <pageSetup paperSize="9"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topLeftCell="B1" zoomScale="145" zoomScaleNormal="145" workbookViewId="0">
      <pane ySplit="4" topLeftCell="A5" activePane="bottomLeft" state="frozen"/>
      <selection pane="bottomLeft" activeCell="F17" sqref="F17"/>
    </sheetView>
  </sheetViews>
  <sheetFormatPr defaultRowHeight="16.5" x14ac:dyDescent="0.3"/>
  <cols>
    <col min="1" max="1" width="7.140625" style="32" customWidth="1"/>
    <col min="2" max="2" width="28.140625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233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hidden="1" x14ac:dyDescent="0.3">
      <c r="A7" s="177" t="s">
        <v>6</v>
      </c>
      <c r="B7" s="178"/>
      <c r="C7" s="178"/>
      <c r="D7" s="178"/>
      <c r="E7" s="178"/>
      <c r="F7" s="179"/>
    </row>
    <row r="8" spans="1:6" hidden="1" x14ac:dyDescent="0.3">
      <c r="A8" s="28"/>
      <c r="B8" s="37"/>
      <c r="C8" s="31"/>
      <c r="D8" s="31"/>
      <c r="E8" s="31"/>
      <c r="F8" s="26"/>
    </row>
    <row r="9" spans="1:6" hidden="1" x14ac:dyDescent="0.3">
      <c r="A9" s="28"/>
      <c r="B9" s="37"/>
      <c r="C9" s="31"/>
      <c r="D9" s="31"/>
      <c r="E9" s="31"/>
      <c r="F9" s="26"/>
    </row>
    <row r="10" spans="1:6" hidden="1" x14ac:dyDescent="0.3">
      <c r="A10" s="14"/>
      <c r="B10" s="15" t="s">
        <v>4</v>
      </c>
      <c r="C10" s="16"/>
      <c r="D10" s="16">
        <f>SUM(D8:D9)</f>
        <v>0</v>
      </c>
      <c r="E10" s="16"/>
      <c r="F10" s="17"/>
    </row>
    <row r="11" spans="1:6" ht="18.75" hidden="1" customHeight="1" x14ac:dyDescent="0.3">
      <c r="A11" s="177" t="s">
        <v>7</v>
      </c>
      <c r="B11" s="178"/>
      <c r="C11" s="178"/>
      <c r="D11" s="178"/>
      <c r="E11" s="178"/>
      <c r="F11" s="179"/>
    </row>
    <row r="12" spans="1:6" hidden="1" x14ac:dyDescent="0.3">
      <c r="A12" s="12"/>
      <c r="B12" s="37"/>
      <c r="C12" s="34"/>
      <c r="D12" s="34"/>
      <c r="E12" s="34">
        <f>C12+D12</f>
        <v>0</v>
      </c>
      <c r="F12" s="25"/>
    </row>
    <row r="13" spans="1:6" s="4" customFormat="1" hidden="1" x14ac:dyDescent="0.3">
      <c r="A13" s="14"/>
      <c r="B13" s="14" t="s">
        <v>4</v>
      </c>
      <c r="C13" s="18"/>
      <c r="D13" s="18">
        <f>SUM(D12:D12)</f>
        <v>0</v>
      </c>
      <c r="E13" s="18"/>
      <c r="F13" s="14"/>
    </row>
    <row r="14" spans="1:6" x14ac:dyDescent="0.3">
      <c r="A14" s="180" t="s">
        <v>5</v>
      </c>
      <c r="B14" s="180"/>
      <c r="C14" s="180"/>
      <c r="D14" s="180"/>
      <c r="E14" s="180"/>
      <c r="F14" s="180"/>
    </row>
    <row r="15" spans="1:6" ht="51" x14ac:dyDescent="0.3">
      <c r="A15" s="136" t="s">
        <v>51</v>
      </c>
      <c r="B15" s="58" t="s">
        <v>54</v>
      </c>
      <c r="C15" s="137">
        <v>25000</v>
      </c>
      <c r="D15" s="34">
        <v>1192</v>
      </c>
      <c r="E15" s="137">
        <f>C15+D15</f>
        <v>26192</v>
      </c>
      <c r="F15" s="143" t="s">
        <v>236</v>
      </c>
    </row>
    <row r="16" spans="1:6" ht="36" customHeight="1" x14ac:dyDescent="0.3">
      <c r="A16" s="136" t="s">
        <v>3</v>
      </c>
      <c r="B16" s="58" t="s">
        <v>11</v>
      </c>
      <c r="C16" s="137">
        <v>783434.4</v>
      </c>
      <c r="D16" s="34">
        <v>-3882</v>
      </c>
      <c r="E16" s="137">
        <f>C16+D16</f>
        <v>779552.4</v>
      </c>
      <c r="F16" s="59" t="s">
        <v>235</v>
      </c>
    </row>
    <row r="17" spans="1:6" ht="63.75" x14ac:dyDescent="0.3">
      <c r="A17" s="136" t="s">
        <v>9</v>
      </c>
      <c r="B17" s="58" t="s">
        <v>12</v>
      </c>
      <c r="C17" s="137">
        <v>95394.3</v>
      </c>
      <c r="D17" s="34">
        <v>-700</v>
      </c>
      <c r="E17" s="138">
        <f>C17+D17</f>
        <v>94694.3</v>
      </c>
      <c r="F17" s="59" t="s">
        <v>234</v>
      </c>
    </row>
    <row r="18" spans="1:6" ht="63.75" x14ac:dyDescent="0.3">
      <c r="A18" s="136" t="s">
        <v>52</v>
      </c>
      <c r="B18" s="58" t="s">
        <v>55</v>
      </c>
      <c r="C18" s="137">
        <f>114622.9+0.3</f>
        <v>114623.2</v>
      </c>
      <c r="D18" s="34">
        <v>3390</v>
      </c>
      <c r="E18" s="137">
        <f t="shared" ref="E18" si="0">C18+D18</f>
        <v>118013.2</v>
      </c>
      <c r="F18" s="60" t="s">
        <v>237</v>
      </c>
    </row>
    <row r="19" spans="1:6" s="3" customFormat="1" x14ac:dyDescent="0.3">
      <c r="A19" s="19"/>
      <c r="B19" s="15" t="s">
        <v>4</v>
      </c>
      <c r="C19" s="18"/>
      <c r="D19" s="18">
        <f>SUM(D15:D18)</f>
        <v>0</v>
      </c>
      <c r="E19" s="18"/>
      <c r="F19" s="20"/>
    </row>
    <row r="20" spans="1:6" x14ac:dyDescent="0.3">
      <c r="A20" s="21" t="s">
        <v>20</v>
      </c>
      <c r="B20" s="21"/>
      <c r="C20" s="21"/>
      <c r="D20" s="181" t="s">
        <v>32</v>
      </c>
      <c r="E20" s="182"/>
      <c r="F20" s="183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</sheetData>
  <mergeCells count="6">
    <mergeCell ref="D20:F20"/>
    <mergeCell ref="A2:F2"/>
    <mergeCell ref="A5:F5"/>
    <mergeCell ref="A7:F7"/>
    <mergeCell ref="A11:F11"/>
    <mergeCell ref="A14:F14"/>
  </mergeCells>
  <hyperlinks>
    <hyperlink ref="C6" display="http://engels.me/2010-06-08-17-24-21/2010-06-08-17-43-42/resheniya-engelsskogo-gorodskogo-soveta-deputatov-ot-2018-goda"/>
    <hyperlink ref="D20" display="http://engels.me/2010-06-08-17-24-58/byudzhet-na-2018-god/byudzhet"/>
  </hyperlinks>
  <pageMargins left="0.31496062992125984" right="0.23622047244094491" top="0.23622047244094491" bottom="0.2362204724409449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1"/>
  <sheetViews>
    <sheetView tabSelected="1" zoomScale="145" zoomScaleNormal="145" workbookViewId="0">
      <pane ySplit="4" topLeftCell="A5" activePane="bottomLeft" state="frozen"/>
      <selection pane="bottomLeft" activeCell="E31" sqref="E31"/>
    </sheetView>
  </sheetViews>
  <sheetFormatPr defaultRowHeight="16.5" x14ac:dyDescent="0.3"/>
  <cols>
    <col min="1" max="1" width="7.140625" style="32" customWidth="1"/>
    <col min="2" max="2" width="28.140625" style="32" customWidth="1"/>
    <col min="3" max="3" width="13.140625" style="32" customWidth="1"/>
    <col min="4" max="4" width="10.85546875" style="32" customWidth="1"/>
    <col min="5" max="5" width="12.710937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240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ht="38.25" x14ac:dyDescent="0.3">
      <c r="A8" s="28"/>
      <c r="B8" s="37" t="s">
        <v>155</v>
      </c>
      <c r="C8" s="31">
        <v>319869.59999999998</v>
      </c>
      <c r="D8" s="31">
        <v>-28900</v>
      </c>
      <c r="E8" s="31">
        <f t="shared" ref="E8:E17" si="0">C8+D8</f>
        <v>290969.59999999998</v>
      </c>
      <c r="F8" s="26" t="s">
        <v>241</v>
      </c>
    </row>
    <row r="9" spans="1:6" x14ac:dyDescent="0.3">
      <c r="A9" s="28"/>
      <c r="B9" s="37" t="s">
        <v>242</v>
      </c>
      <c r="C9" s="31">
        <v>5665.2</v>
      </c>
      <c r="D9" s="31">
        <v>-1700.1</v>
      </c>
      <c r="E9" s="31">
        <f t="shared" si="0"/>
        <v>3965.1</v>
      </c>
      <c r="F9" s="26"/>
    </row>
    <row r="10" spans="1:6" x14ac:dyDescent="0.3">
      <c r="A10" s="28"/>
      <c r="B10" s="37" t="s">
        <v>225</v>
      </c>
      <c r="C10" s="31">
        <v>141319.20000000001</v>
      </c>
      <c r="D10" s="31">
        <v>11443.5</v>
      </c>
      <c r="E10" s="31">
        <f t="shared" si="0"/>
        <v>152762.70000000001</v>
      </c>
      <c r="F10" s="26"/>
    </row>
    <row r="11" spans="1:6" x14ac:dyDescent="0.3">
      <c r="A11" s="28"/>
      <c r="B11" s="37" t="s">
        <v>70</v>
      </c>
      <c r="C11" s="31">
        <v>178846</v>
      </c>
      <c r="D11" s="31">
        <v>-30800</v>
      </c>
      <c r="E11" s="31">
        <f t="shared" si="0"/>
        <v>148046</v>
      </c>
      <c r="F11" s="26"/>
    </row>
    <row r="12" spans="1:6" ht="25.5" x14ac:dyDescent="0.3">
      <c r="A12" s="28"/>
      <c r="B12" s="37" t="s">
        <v>243</v>
      </c>
      <c r="C12" s="31">
        <v>72950</v>
      </c>
      <c r="D12" s="31">
        <v>-22250</v>
      </c>
      <c r="E12" s="31">
        <f t="shared" si="0"/>
        <v>50700</v>
      </c>
      <c r="F12" s="26"/>
    </row>
    <row r="13" spans="1:6" x14ac:dyDescent="0.3">
      <c r="A13" s="28"/>
      <c r="B13" s="37" t="s">
        <v>244</v>
      </c>
      <c r="C13" s="31">
        <v>2040</v>
      </c>
      <c r="D13" s="31">
        <v>186.1</v>
      </c>
      <c r="E13" s="31">
        <f t="shared" si="0"/>
        <v>2226.1</v>
      </c>
      <c r="F13" s="26"/>
    </row>
    <row r="14" spans="1:6" x14ac:dyDescent="0.3">
      <c r="A14" s="28"/>
      <c r="B14" s="37" t="s">
        <v>245</v>
      </c>
      <c r="C14" s="31">
        <v>10420</v>
      </c>
      <c r="D14" s="31">
        <v>-2118</v>
      </c>
      <c r="E14" s="31">
        <f t="shared" si="0"/>
        <v>8302</v>
      </c>
      <c r="F14" s="26"/>
    </row>
    <row r="15" spans="1:6" x14ac:dyDescent="0.3">
      <c r="A15" s="28"/>
      <c r="B15" s="37" t="s">
        <v>246</v>
      </c>
      <c r="C15" s="31">
        <v>21095.9</v>
      </c>
      <c r="D15" s="31">
        <f>914.2-6291.8</f>
        <v>-5377.6</v>
      </c>
      <c r="E15" s="31">
        <f t="shared" si="0"/>
        <v>15718.300000000001</v>
      </c>
      <c r="F15" s="26"/>
    </row>
    <row r="16" spans="1:6" x14ac:dyDescent="0.3">
      <c r="A16" s="28"/>
      <c r="B16" s="37" t="s">
        <v>247</v>
      </c>
      <c r="C16" s="31">
        <v>0</v>
      </c>
      <c r="D16" s="31">
        <f>136.9-0.1</f>
        <v>136.80000000000001</v>
      </c>
      <c r="E16" s="31">
        <f t="shared" si="0"/>
        <v>136.80000000000001</v>
      </c>
      <c r="F16" s="26"/>
    </row>
    <row r="17" spans="1:6" x14ac:dyDescent="0.3">
      <c r="A17" s="28"/>
      <c r="B17" s="37" t="s">
        <v>248</v>
      </c>
      <c r="C17" s="31">
        <v>516016.6</v>
      </c>
      <c r="D17" s="31">
        <v>0.1</v>
      </c>
      <c r="E17" s="31">
        <f t="shared" si="0"/>
        <v>516016.69999999995</v>
      </c>
      <c r="F17" s="26"/>
    </row>
    <row r="18" spans="1:6" x14ac:dyDescent="0.3">
      <c r="A18" s="14"/>
      <c r="B18" s="15" t="s">
        <v>4</v>
      </c>
      <c r="C18" s="16"/>
      <c r="D18" s="16">
        <f>SUM(D8:D17)</f>
        <v>-79379.199999999997</v>
      </c>
      <c r="E18" s="16"/>
      <c r="F18" s="17"/>
    </row>
    <row r="19" spans="1:6" ht="18.75" hidden="1" customHeight="1" x14ac:dyDescent="0.3">
      <c r="A19" s="177" t="s">
        <v>7</v>
      </c>
      <c r="B19" s="178"/>
      <c r="C19" s="178"/>
      <c r="D19" s="178"/>
      <c r="E19" s="178"/>
      <c r="F19" s="179"/>
    </row>
    <row r="20" spans="1:6" hidden="1" x14ac:dyDescent="0.3">
      <c r="A20" s="12"/>
      <c r="B20" s="37"/>
      <c r="C20" s="34"/>
      <c r="D20" s="34"/>
      <c r="E20" s="34">
        <f>C20+D20</f>
        <v>0</v>
      </c>
      <c r="F20" s="25"/>
    </row>
    <row r="21" spans="1:6" s="4" customFormat="1" hidden="1" x14ac:dyDescent="0.3">
      <c r="A21" s="14"/>
      <c r="B21" s="14" t="s">
        <v>4</v>
      </c>
      <c r="C21" s="18"/>
      <c r="D21" s="18">
        <f>SUM(D20:D20)</f>
        <v>0</v>
      </c>
      <c r="E21" s="18"/>
      <c r="F21" s="14"/>
    </row>
    <row r="22" spans="1:6" x14ac:dyDescent="0.3">
      <c r="A22" s="180" t="s">
        <v>5</v>
      </c>
      <c r="B22" s="180"/>
      <c r="C22" s="180"/>
      <c r="D22" s="180"/>
      <c r="E22" s="180"/>
      <c r="F22" s="180"/>
    </row>
    <row r="23" spans="1:6" x14ac:dyDescent="0.3">
      <c r="A23" s="141" t="s">
        <v>249</v>
      </c>
      <c r="B23" s="37" t="s">
        <v>259</v>
      </c>
      <c r="C23" s="142">
        <v>39988.5</v>
      </c>
      <c r="D23" s="34">
        <f>16.3-2063.5</f>
        <v>-2047.2</v>
      </c>
      <c r="E23" s="142">
        <f>C23+D23</f>
        <v>37941.300000000003</v>
      </c>
      <c r="F23" s="59"/>
    </row>
    <row r="24" spans="1:6" ht="25.5" x14ac:dyDescent="0.3">
      <c r="A24" s="141" t="s">
        <v>250</v>
      </c>
      <c r="B24" s="37" t="s">
        <v>260</v>
      </c>
      <c r="C24" s="142">
        <v>11935.6</v>
      </c>
      <c r="D24" s="34">
        <f>-30.2</f>
        <v>-30.2</v>
      </c>
      <c r="E24" s="142">
        <f t="shared" ref="E24:E32" si="1">C24+D24</f>
        <v>11905.4</v>
      </c>
      <c r="F24" s="59"/>
    </row>
    <row r="25" spans="1:6" x14ac:dyDescent="0.3">
      <c r="A25" s="141" t="s">
        <v>251</v>
      </c>
      <c r="B25" s="37" t="s">
        <v>261</v>
      </c>
      <c r="C25" s="142">
        <v>814500</v>
      </c>
      <c r="D25" s="34">
        <f>10673.9-70800.3</f>
        <v>-60126.400000000001</v>
      </c>
      <c r="E25" s="142">
        <f t="shared" si="1"/>
        <v>754373.6</v>
      </c>
      <c r="F25" s="59"/>
    </row>
    <row r="26" spans="1:6" x14ac:dyDescent="0.3">
      <c r="A26" s="141" t="s">
        <v>252</v>
      </c>
      <c r="B26" s="37" t="s">
        <v>262</v>
      </c>
      <c r="C26" s="142">
        <v>213819.7</v>
      </c>
      <c r="D26" s="34">
        <f>1750.7-7195</f>
        <v>-5444.3</v>
      </c>
      <c r="E26" s="142">
        <f t="shared" si="1"/>
        <v>208375.40000000002</v>
      </c>
      <c r="F26" s="59"/>
    </row>
    <row r="27" spans="1:6" x14ac:dyDescent="0.3">
      <c r="A27" s="141" t="s">
        <v>253</v>
      </c>
      <c r="B27" s="37" t="s">
        <v>263</v>
      </c>
      <c r="C27" s="142">
        <v>12735.6</v>
      </c>
      <c r="D27" s="34">
        <v>-1724.6</v>
      </c>
      <c r="E27" s="142">
        <f t="shared" si="1"/>
        <v>11011</v>
      </c>
      <c r="F27" s="59"/>
    </row>
    <row r="28" spans="1:6" x14ac:dyDescent="0.3">
      <c r="A28" s="141" t="s">
        <v>254</v>
      </c>
      <c r="B28" s="37" t="s">
        <v>264</v>
      </c>
      <c r="C28" s="142">
        <v>77441</v>
      </c>
      <c r="D28" s="34">
        <v>-6391.3</v>
      </c>
      <c r="E28" s="142">
        <f t="shared" si="1"/>
        <v>71049.7</v>
      </c>
      <c r="F28" s="59"/>
    </row>
    <row r="29" spans="1:6" x14ac:dyDescent="0.3">
      <c r="A29" s="141" t="s">
        <v>255</v>
      </c>
      <c r="B29" s="37" t="s">
        <v>265</v>
      </c>
      <c r="C29" s="142">
        <v>537.4</v>
      </c>
      <c r="D29" s="34">
        <v>-7.7</v>
      </c>
      <c r="E29" s="142">
        <f t="shared" si="1"/>
        <v>529.69999999999993</v>
      </c>
      <c r="F29" s="59"/>
    </row>
    <row r="30" spans="1:6" x14ac:dyDescent="0.3">
      <c r="A30" s="141" t="s">
        <v>256</v>
      </c>
      <c r="B30" s="37" t="s">
        <v>266</v>
      </c>
      <c r="C30" s="142">
        <v>16541.099999999999</v>
      </c>
      <c r="D30" s="34">
        <v>-3723.3</v>
      </c>
      <c r="E30" s="142">
        <f t="shared" si="1"/>
        <v>12817.8</v>
      </c>
      <c r="F30" s="59"/>
    </row>
    <row r="31" spans="1:6" ht="25.5" x14ac:dyDescent="0.3">
      <c r="A31" s="141" t="s">
        <v>257</v>
      </c>
      <c r="B31" s="37" t="s">
        <v>267</v>
      </c>
      <c r="C31" s="142">
        <v>15947.1</v>
      </c>
      <c r="D31" s="34">
        <v>-110.7</v>
      </c>
      <c r="E31" s="142">
        <f t="shared" si="1"/>
        <v>15836.4</v>
      </c>
      <c r="F31" s="59"/>
    </row>
    <row r="32" spans="1:6" ht="25.5" x14ac:dyDescent="0.3">
      <c r="A32" s="141" t="s">
        <v>258</v>
      </c>
      <c r="B32" s="37" t="s">
        <v>268</v>
      </c>
      <c r="C32" s="142">
        <v>149773.5</v>
      </c>
      <c r="D32" s="34">
        <v>226.5</v>
      </c>
      <c r="E32" s="142">
        <f t="shared" si="1"/>
        <v>150000</v>
      </c>
      <c r="F32" s="60"/>
    </row>
    <row r="33" spans="1:6" s="3" customFormat="1" x14ac:dyDescent="0.3">
      <c r="A33" s="19"/>
      <c r="B33" s="15" t="s">
        <v>4</v>
      </c>
      <c r="C33" s="18"/>
      <c r="D33" s="18">
        <f>SUM(D23:D32)</f>
        <v>-79379.200000000012</v>
      </c>
      <c r="E33" s="18"/>
      <c r="F33" s="20"/>
    </row>
    <row r="34" spans="1:6" x14ac:dyDescent="0.3">
      <c r="A34" s="21" t="s">
        <v>20</v>
      </c>
      <c r="B34" s="21"/>
      <c r="C34" s="21"/>
      <c r="D34" s="181" t="s">
        <v>32</v>
      </c>
      <c r="E34" s="182"/>
      <c r="F34" s="183"/>
    </row>
    <row r="35" spans="1:6" x14ac:dyDescent="0.3">
      <c r="A35" s="5"/>
      <c r="B35" s="6"/>
      <c r="C35" s="7"/>
      <c r="D35" s="7"/>
      <c r="E35" s="7"/>
      <c r="F35" s="6"/>
    </row>
    <row r="36" spans="1:6" x14ac:dyDescent="0.3">
      <c r="A36" s="5"/>
      <c r="B36" s="6"/>
      <c r="C36" s="7"/>
      <c r="D36" s="7"/>
      <c r="E36" s="7"/>
      <c r="F36" s="6"/>
    </row>
    <row r="37" spans="1:6" x14ac:dyDescent="0.3">
      <c r="A37" s="5"/>
      <c r="B37" s="6"/>
      <c r="C37" s="7"/>
      <c r="D37" s="7"/>
      <c r="E37" s="7"/>
      <c r="F37" s="6"/>
    </row>
    <row r="38" spans="1:6" x14ac:dyDescent="0.3">
      <c r="A38" s="5"/>
      <c r="B38" s="6"/>
      <c r="C38" s="7"/>
      <c r="D38" s="7"/>
      <c r="E38" s="7"/>
      <c r="F38" s="6"/>
    </row>
    <row r="39" spans="1:6" x14ac:dyDescent="0.3">
      <c r="A39" s="5"/>
      <c r="B39" s="6"/>
      <c r="C39" s="7"/>
      <c r="D39" s="7"/>
      <c r="E39" s="7"/>
      <c r="F39" s="6"/>
    </row>
    <row r="40" spans="1:6" x14ac:dyDescent="0.3">
      <c r="A40" s="5"/>
      <c r="B40" s="6"/>
      <c r="C40" s="7"/>
      <c r="D40" s="7"/>
      <c r="E40" s="7"/>
      <c r="F40" s="6"/>
    </row>
    <row r="41" spans="1:6" x14ac:dyDescent="0.3">
      <c r="A41" s="5"/>
      <c r="B41" s="6"/>
      <c r="C41" s="7"/>
      <c r="D41" s="7"/>
      <c r="E41" s="7"/>
      <c r="F41" s="6"/>
    </row>
  </sheetData>
  <mergeCells count="6">
    <mergeCell ref="D34:F34"/>
    <mergeCell ref="A2:F2"/>
    <mergeCell ref="A5:F5"/>
    <mergeCell ref="A7:F7"/>
    <mergeCell ref="A19:F19"/>
    <mergeCell ref="A22:F22"/>
  </mergeCells>
  <hyperlinks>
    <hyperlink ref="C6" display="http://engels.me/2010-06-08-17-24-21/2010-06-08-17-43-42/resheniya-engelsskogo-gorodskogo-soveta-deputatov-ot-2018-goda"/>
    <hyperlink ref="D34" display="http://engels.me/2010-06-08-17-24-58/byudzhet-na-2018-god/byudzhet"/>
  </hyperlinks>
  <pageMargins left="0.31496062992125984" right="0.23622047244094491" top="0.23622047244094491" bottom="0.2362204724409449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"/>
  <sheetViews>
    <sheetView topLeftCell="C1" zoomScale="145" zoomScaleNormal="145" workbookViewId="0">
      <pane ySplit="4" topLeftCell="A20" activePane="bottomLeft" state="frozen"/>
      <selection pane="bottomLeft" activeCell="F23" sqref="F23"/>
    </sheetView>
  </sheetViews>
  <sheetFormatPr defaultRowHeight="16.5" x14ac:dyDescent="0.3"/>
  <cols>
    <col min="1" max="1" width="7.140625" style="1" customWidth="1"/>
    <col min="2" max="2" width="31" style="1" customWidth="1"/>
    <col min="3" max="3" width="13.140625" style="1" customWidth="1"/>
    <col min="4" max="4" width="10.855468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33" t="s">
        <v>30</v>
      </c>
      <c r="D4" s="33" t="s">
        <v>15</v>
      </c>
      <c r="E4" s="33" t="s">
        <v>16</v>
      </c>
      <c r="F4" s="9" t="s">
        <v>2</v>
      </c>
    </row>
    <row r="5" spans="1:6" x14ac:dyDescent="0.3">
      <c r="A5" s="174" t="s">
        <v>18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x14ac:dyDescent="0.3">
      <c r="A8" s="28"/>
      <c r="B8" s="30"/>
      <c r="C8" s="31"/>
      <c r="D8" s="31"/>
      <c r="E8" s="31"/>
      <c r="F8" s="26"/>
    </row>
    <row r="9" spans="1:6" x14ac:dyDescent="0.3">
      <c r="A9" s="14"/>
      <c r="B9" s="15" t="s">
        <v>4</v>
      </c>
      <c r="C9" s="16"/>
      <c r="D9" s="16">
        <f>SUM(D8:D8)</f>
        <v>0</v>
      </c>
      <c r="E9" s="16"/>
      <c r="F9" s="17"/>
    </row>
    <row r="10" spans="1:6" ht="18.75" customHeight="1" x14ac:dyDescent="0.3">
      <c r="A10" s="177" t="s">
        <v>7</v>
      </c>
      <c r="B10" s="178"/>
      <c r="C10" s="178"/>
      <c r="D10" s="178"/>
      <c r="E10" s="178"/>
      <c r="F10" s="179"/>
    </row>
    <row r="11" spans="1:6" ht="25.5" x14ac:dyDescent="0.3">
      <c r="A11" s="12"/>
      <c r="B11" s="24" t="s">
        <v>10</v>
      </c>
      <c r="C11" s="13">
        <v>0</v>
      </c>
      <c r="D11" s="13">
        <v>5121.2</v>
      </c>
      <c r="E11" s="13">
        <f>C11+D11</f>
        <v>5121.2</v>
      </c>
      <c r="F11" s="25" t="s">
        <v>19</v>
      </c>
    </row>
    <row r="12" spans="1:6" s="4" customFormat="1" x14ac:dyDescent="0.3">
      <c r="A12" s="14"/>
      <c r="B12" s="14" t="s">
        <v>4</v>
      </c>
      <c r="C12" s="18"/>
      <c r="D12" s="18">
        <f>SUM(D11:D11)</f>
        <v>5121.2</v>
      </c>
      <c r="E12" s="18"/>
      <c r="F12" s="14"/>
    </row>
    <row r="13" spans="1:6" x14ac:dyDescent="0.3">
      <c r="A13" s="180" t="s">
        <v>5</v>
      </c>
      <c r="B13" s="180"/>
      <c r="C13" s="180"/>
      <c r="D13" s="180"/>
      <c r="E13" s="180"/>
      <c r="F13" s="180"/>
    </row>
    <row r="14" spans="1:6" s="32" customFormat="1" ht="25.5" x14ac:dyDescent="0.3">
      <c r="A14" s="36" t="s">
        <v>26</v>
      </c>
      <c r="B14" s="37" t="s">
        <v>27</v>
      </c>
      <c r="C14" s="34">
        <v>1000</v>
      </c>
      <c r="D14" s="34">
        <v>-1000</v>
      </c>
      <c r="E14" s="34">
        <f>C14+D14</f>
        <v>0</v>
      </c>
      <c r="F14" s="35" t="s">
        <v>28</v>
      </c>
    </row>
    <row r="15" spans="1:6" s="27" customFormat="1" ht="51" x14ac:dyDescent="0.3">
      <c r="A15" s="167" t="s">
        <v>3</v>
      </c>
      <c r="B15" s="164" t="s">
        <v>11</v>
      </c>
      <c r="C15" s="161">
        <v>266444.7</v>
      </c>
      <c r="D15" s="13">
        <v>349.3</v>
      </c>
      <c r="E15" s="161">
        <f>C15+D15+D16+D17+D18+D19+D20</f>
        <v>266794</v>
      </c>
      <c r="F15" s="23" t="s">
        <v>21</v>
      </c>
    </row>
    <row r="16" spans="1:6" s="38" customFormat="1" ht="42.75" customHeight="1" x14ac:dyDescent="0.3">
      <c r="A16" s="168"/>
      <c r="B16" s="165"/>
      <c r="C16" s="162"/>
      <c r="D16" s="34">
        <v>-6730.7</v>
      </c>
      <c r="E16" s="162"/>
      <c r="F16" s="170" t="s">
        <v>22</v>
      </c>
    </row>
    <row r="17" spans="1:6" s="38" customFormat="1" ht="21" customHeight="1" x14ac:dyDescent="0.3">
      <c r="A17" s="168"/>
      <c r="B17" s="165"/>
      <c r="C17" s="162"/>
      <c r="D17" s="34">
        <v>3925.3</v>
      </c>
      <c r="E17" s="162"/>
      <c r="F17" s="171"/>
    </row>
    <row r="18" spans="1:6" s="38" customFormat="1" ht="39.75" customHeight="1" x14ac:dyDescent="0.3">
      <c r="A18" s="168"/>
      <c r="B18" s="165"/>
      <c r="C18" s="162"/>
      <c r="D18" s="34">
        <v>2805.4</v>
      </c>
      <c r="E18" s="162"/>
      <c r="F18" s="172"/>
    </row>
    <row r="19" spans="1:6" s="38" customFormat="1" ht="39.75" customHeight="1" x14ac:dyDescent="0.3">
      <c r="A19" s="168"/>
      <c r="B19" s="165"/>
      <c r="C19" s="162"/>
      <c r="D19" s="34">
        <v>-8000</v>
      </c>
      <c r="E19" s="162"/>
      <c r="F19" s="170" t="s">
        <v>23</v>
      </c>
    </row>
    <row r="20" spans="1:6" s="27" customFormat="1" ht="39" customHeight="1" x14ac:dyDescent="0.3">
      <c r="A20" s="169"/>
      <c r="B20" s="166"/>
      <c r="C20" s="163"/>
      <c r="D20" s="13">
        <v>8000</v>
      </c>
      <c r="E20" s="163"/>
      <c r="F20" s="172"/>
    </row>
    <row r="21" spans="1:6" s="27" customFormat="1" ht="41.25" customHeight="1" x14ac:dyDescent="0.3">
      <c r="A21" s="167" t="s">
        <v>9</v>
      </c>
      <c r="B21" s="170" t="s">
        <v>12</v>
      </c>
      <c r="C21" s="161">
        <v>24836.1</v>
      </c>
      <c r="D21" s="13">
        <v>1810.3</v>
      </c>
      <c r="E21" s="161">
        <f>C21+D21+D22+D23+D24</f>
        <v>30607.999999999996</v>
      </c>
      <c r="F21" s="29" t="s">
        <v>24</v>
      </c>
    </row>
    <row r="22" spans="1:6" s="27" customFormat="1" ht="39" customHeight="1" x14ac:dyDescent="0.3">
      <c r="A22" s="168"/>
      <c r="B22" s="171"/>
      <c r="C22" s="162"/>
      <c r="D22" s="41">
        <v>2459.1</v>
      </c>
      <c r="E22" s="162"/>
      <c r="F22" s="29" t="s">
        <v>25</v>
      </c>
    </row>
    <row r="23" spans="1:6" s="27" customFormat="1" ht="42.75" customHeight="1" x14ac:dyDescent="0.3">
      <c r="A23" s="36" t="s">
        <v>13</v>
      </c>
      <c r="B23" s="35" t="s">
        <v>14</v>
      </c>
      <c r="C23" s="39">
        <v>12388.3</v>
      </c>
      <c r="D23" s="34">
        <v>1502.5</v>
      </c>
      <c r="E23" s="39">
        <f>C23+D23</f>
        <v>13890.8</v>
      </c>
      <c r="F23" s="29" t="s">
        <v>29</v>
      </c>
    </row>
    <row r="24" spans="1:6" s="27" customFormat="1" x14ac:dyDescent="0.3">
      <c r="A24" s="40"/>
      <c r="B24" s="35"/>
      <c r="C24" s="42"/>
      <c r="D24" s="34"/>
      <c r="E24" s="42"/>
      <c r="F24" s="29"/>
    </row>
    <row r="25" spans="1:6" s="3" customFormat="1" x14ac:dyDescent="0.3">
      <c r="A25" s="19"/>
      <c r="B25" s="15" t="s">
        <v>4</v>
      </c>
      <c r="C25" s="18"/>
      <c r="D25" s="18">
        <f>SUM(D14:D24)</f>
        <v>5121.2000000000007</v>
      </c>
      <c r="E25" s="18"/>
      <c r="F25" s="20"/>
    </row>
    <row r="26" spans="1:6" x14ac:dyDescent="0.3">
      <c r="A26" s="21" t="s">
        <v>20</v>
      </c>
      <c r="B26" s="21"/>
      <c r="C26" s="21"/>
      <c r="D26" s="181" t="s">
        <v>32</v>
      </c>
      <c r="E26" s="182"/>
      <c r="F26" s="183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  <row r="31" spans="1:6" x14ac:dyDescent="0.3">
      <c r="A31" s="5"/>
      <c r="B31" s="6"/>
      <c r="C31" s="7"/>
      <c r="D31" s="7"/>
      <c r="E31" s="7"/>
      <c r="F31" s="6"/>
    </row>
    <row r="32" spans="1:6" x14ac:dyDescent="0.3">
      <c r="A32" s="5"/>
      <c r="B32" s="6"/>
      <c r="C32" s="7"/>
      <c r="D32" s="7"/>
      <c r="E32" s="7"/>
      <c r="F32" s="6"/>
    </row>
    <row r="33" spans="1:6" x14ac:dyDescent="0.3">
      <c r="A33" s="5"/>
      <c r="B33" s="6"/>
      <c r="C33" s="7"/>
      <c r="D33" s="7"/>
      <c r="E33" s="7"/>
      <c r="F33" s="6"/>
    </row>
  </sheetData>
  <mergeCells count="16">
    <mergeCell ref="E21:E22"/>
    <mergeCell ref="C21:C22"/>
    <mergeCell ref="B21:B22"/>
    <mergeCell ref="A21:A22"/>
    <mergeCell ref="D26:F26"/>
    <mergeCell ref="A2:F2"/>
    <mergeCell ref="A5:F5"/>
    <mergeCell ref="A7:F7"/>
    <mergeCell ref="A10:F10"/>
    <mergeCell ref="A13:F13"/>
    <mergeCell ref="C15:C20"/>
    <mergeCell ref="E15:E20"/>
    <mergeCell ref="B15:B20"/>
    <mergeCell ref="A15:A20"/>
    <mergeCell ref="F16:F18"/>
    <mergeCell ref="F19:F20"/>
  </mergeCells>
  <hyperlinks>
    <hyperlink ref="C6" display="http://engels.me/2010-06-08-17-24-21/2010-06-08-17-43-42/resheniya-engelsskogo-gorodskogo-soveta-deputatov-ot-2018-goda"/>
    <hyperlink ref="D26" display="http://engels.me/2010-06-08-17-24-58/byudzhet-na-2018-god/byudzhet"/>
  </hyperlinks>
  <pageMargins left="0.31496062992125984" right="0.23622047244094491" top="0.43307086614173229" bottom="0.43307086614173229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topLeftCell="C1" zoomScale="145" zoomScaleNormal="145" workbookViewId="0">
      <pane ySplit="4" topLeftCell="A5" activePane="bottomLeft" state="frozen"/>
      <selection pane="bottomLeft" activeCell="F16" sqref="F16"/>
    </sheetView>
  </sheetViews>
  <sheetFormatPr defaultRowHeight="16.5" x14ac:dyDescent="0.3"/>
  <cols>
    <col min="1" max="1" width="7.140625" style="32" customWidth="1"/>
    <col min="2" max="2" width="31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33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ht="38.25" x14ac:dyDescent="0.3">
      <c r="A8" s="28"/>
      <c r="B8" s="37" t="s">
        <v>34</v>
      </c>
      <c r="C8" s="31">
        <v>48250</v>
      </c>
      <c r="D8" s="31">
        <v>12677.9</v>
      </c>
      <c r="E8" s="31">
        <f>C8+D8</f>
        <v>60927.9</v>
      </c>
      <c r="F8" s="26"/>
    </row>
    <row r="9" spans="1:6" x14ac:dyDescent="0.3">
      <c r="A9" s="14"/>
      <c r="B9" s="15" t="s">
        <v>4</v>
      </c>
      <c r="C9" s="16"/>
      <c r="D9" s="16">
        <f>SUM(D8:D8)</f>
        <v>12677.9</v>
      </c>
      <c r="E9" s="16"/>
      <c r="F9" s="17"/>
    </row>
    <row r="10" spans="1:6" ht="18.75" hidden="1" customHeight="1" x14ac:dyDescent="0.3">
      <c r="A10" s="177" t="s">
        <v>7</v>
      </c>
      <c r="B10" s="178"/>
      <c r="C10" s="178"/>
      <c r="D10" s="178"/>
      <c r="E10" s="178"/>
      <c r="F10" s="179"/>
    </row>
    <row r="11" spans="1:6" hidden="1" x14ac:dyDescent="0.3">
      <c r="A11" s="12"/>
      <c r="B11" s="37"/>
      <c r="C11" s="34"/>
      <c r="D11" s="34"/>
      <c r="E11" s="34"/>
      <c r="F11" s="25"/>
    </row>
    <row r="12" spans="1:6" s="4" customFormat="1" hidden="1" x14ac:dyDescent="0.3">
      <c r="A12" s="14"/>
      <c r="B12" s="14" t="s">
        <v>4</v>
      </c>
      <c r="C12" s="18"/>
      <c r="D12" s="18">
        <f>SUM(D11:D11)</f>
        <v>0</v>
      </c>
      <c r="E12" s="18"/>
      <c r="F12" s="14"/>
    </row>
    <row r="13" spans="1:6" x14ac:dyDescent="0.3">
      <c r="A13" s="180" t="s">
        <v>5</v>
      </c>
      <c r="B13" s="180"/>
      <c r="C13" s="180"/>
      <c r="D13" s="180"/>
      <c r="E13" s="180"/>
      <c r="F13" s="180"/>
    </row>
    <row r="14" spans="1:6" ht="25.5" x14ac:dyDescent="0.3">
      <c r="A14" s="167" t="s">
        <v>35</v>
      </c>
      <c r="B14" s="184" t="s">
        <v>36</v>
      </c>
      <c r="C14" s="186">
        <v>2571.1</v>
      </c>
      <c r="D14" s="34">
        <v>48</v>
      </c>
      <c r="E14" s="186">
        <f>C14+D14+D15</f>
        <v>3596.6</v>
      </c>
      <c r="F14" s="35" t="s">
        <v>37</v>
      </c>
    </row>
    <row r="15" spans="1:6" ht="39" customHeight="1" x14ac:dyDescent="0.3">
      <c r="A15" s="169"/>
      <c r="B15" s="185"/>
      <c r="C15" s="187"/>
      <c r="D15" s="34">
        <v>977.5</v>
      </c>
      <c r="E15" s="187"/>
      <c r="F15" s="35" t="s">
        <v>38</v>
      </c>
    </row>
    <row r="16" spans="1:6" s="38" customFormat="1" ht="41.25" customHeight="1" x14ac:dyDescent="0.3">
      <c r="A16" s="44" t="s">
        <v>3</v>
      </c>
      <c r="B16" s="26" t="s">
        <v>11</v>
      </c>
      <c r="C16" s="43">
        <f>266794+149630</f>
        <v>416424</v>
      </c>
      <c r="D16" s="34">
        <v>11652.4</v>
      </c>
      <c r="E16" s="43">
        <f>C16+D16</f>
        <v>428076.4</v>
      </c>
      <c r="F16" s="29" t="s">
        <v>39</v>
      </c>
    </row>
    <row r="17" spans="1:6" s="3" customFormat="1" x14ac:dyDescent="0.3">
      <c r="A17" s="19"/>
      <c r="B17" s="15" t="s">
        <v>4</v>
      </c>
      <c r="C17" s="18"/>
      <c r="D17" s="18">
        <f>SUM(D14:D16)</f>
        <v>12677.9</v>
      </c>
      <c r="E17" s="18"/>
      <c r="F17" s="20"/>
    </row>
    <row r="18" spans="1:6" x14ac:dyDescent="0.3">
      <c r="A18" s="21" t="s">
        <v>20</v>
      </c>
      <c r="B18" s="21"/>
      <c r="C18" s="21"/>
      <c r="D18" s="181" t="s">
        <v>32</v>
      </c>
      <c r="E18" s="182"/>
      <c r="F18" s="183"/>
    </row>
    <row r="19" spans="1:6" x14ac:dyDescent="0.3">
      <c r="A19" s="5"/>
      <c r="B19" s="6"/>
      <c r="C19" s="7"/>
      <c r="D19" s="7"/>
      <c r="E19" s="7"/>
      <c r="F19" s="6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</sheetData>
  <mergeCells count="10">
    <mergeCell ref="A14:A15"/>
    <mergeCell ref="B14:B15"/>
    <mergeCell ref="C14:C15"/>
    <mergeCell ref="E14:E15"/>
    <mergeCell ref="D18:F18"/>
    <mergeCell ref="A2:F2"/>
    <mergeCell ref="A5:F5"/>
    <mergeCell ref="A7:F7"/>
    <mergeCell ref="A10:F10"/>
    <mergeCell ref="A13:F13"/>
  </mergeCells>
  <hyperlinks>
    <hyperlink ref="C6" display="http://engels.me/2010-06-08-17-24-21/2010-06-08-17-43-42/resheniya-engelsskogo-gorodskogo-soveta-deputatov-ot-2018-goda"/>
    <hyperlink ref="D18" display="http://engels.me/2010-06-08-17-24-58/byudzhet-na-2018-god/byudzhet"/>
  </hyperlinks>
  <pageMargins left="0.31496062992125984" right="0.23622047244094491" top="0.43307086614173229" bottom="0.4330708661417322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topLeftCell="C1" zoomScale="145" zoomScaleNormal="145" workbookViewId="0">
      <pane ySplit="4" topLeftCell="A13" activePane="bottomLeft" state="frozen"/>
      <selection pane="bottomLeft" activeCell="F18" sqref="F18"/>
    </sheetView>
  </sheetViews>
  <sheetFormatPr defaultRowHeight="16.5" x14ac:dyDescent="0.3"/>
  <cols>
    <col min="1" max="1" width="7.140625" style="32" customWidth="1"/>
    <col min="2" max="2" width="31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40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ht="38.25" x14ac:dyDescent="0.3">
      <c r="A8" s="28"/>
      <c r="B8" s="37" t="s">
        <v>34</v>
      </c>
      <c r="C8" s="31">
        <v>60927.9</v>
      </c>
      <c r="D8" s="31">
        <v>4870.3999999999996</v>
      </c>
      <c r="E8" s="31">
        <f>C8+D8</f>
        <v>65798.3</v>
      </c>
      <c r="F8" s="26"/>
    </row>
    <row r="9" spans="1:6" x14ac:dyDescent="0.3">
      <c r="A9" s="14"/>
      <c r="B9" s="15" t="s">
        <v>4</v>
      </c>
      <c r="C9" s="16"/>
      <c r="D9" s="16">
        <f>SUM(D8:D8)</f>
        <v>4870.3999999999996</v>
      </c>
      <c r="E9" s="16"/>
      <c r="F9" s="17"/>
    </row>
    <row r="10" spans="1:6" ht="18.75" hidden="1" customHeight="1" x14ac:dyDescent="0.3">
      <c r="A10" s="177" t="s">
        <v>7</v>
      </c>
      <c r="B10" s="178"/>
      <c r="C10" s="178"/>
      <c r="D10" s="178"/>
      <c r="E10" s="178"/>
      <c r="F10" s="179"/>
    </row>
    <row r="11" spans="1:6" hidden="1" x14ac:dyDescent="0.3">
      <c r="A11" s="12"/>
      <c r="B11" s="37"/>
      <c r="C11" s="34"/>
      <c r="D11" s="34"/>
      <c r="E11" s="34"/>
      <c r="F11" s="25"/>
    </row>
    <row r="12" spans="1:6" s="4" customFormat="1" hidden="1" x14ac:dyDescent="0.3">
      <c r="A12" s="14"/>
      <c r="B12" s="14" t="s">
        <v>4</v>
      </c>
      <c r="C12" s="18"/>
      <c r="D12" s="18">
        <f>SUM(D11:D11)</f>
        <v>0</v>
      </c>
      <c r="E12" s="18"/>
      <c r="F12" s="14"/>
    </row>
    <row r="13" spans="1:6" x14ac:dyDescent="0.3">
      <c r="A13" s="180" t="s">
        <v>5</v>
      </c>
      <c r="B13" s="180"/>
      <c r="C13" s="180"/>
      <c r="D13" s="180"/>
      <c r="E13" s="180"/>
      <c r="F13" s="180"/>
    </row>
    <row r="14" spans="1:6" ht="25.5" x14ac:dyDescent="0.3">
      <c r="A14" s="167" t="s">
        <v>35</v>
      </c>
      <c r="B14" s="184" t="s">
        <v>36</v>
      </c>
      <c r="C14" s="186">
        <v>3596.6</v>
      </c>
      <c r="D14" s="34">
        <v>94</v>
      </c>
      <c r="E14" s="186">
        <f>C14+D14+D15+D16</f>
        <v>3987.6</v>
      </c>
      <c r="F14" s="35" t="s">
        <v>41</v>
      </c>
    </row>
    <row r="15" spans="1:6" ht="25.5" x14ac:dyDescent="0.3">
      <c r="A15" s="168"/>
      <c r="B15" s="189"/>
      <c r="C15" s="188"/>
      <c r="D15" s="34">
        <v>70</v>
      </c>
      <c r="E15" s="188"/>
      <c r="F15" s="35" t="s">
        <v>42</v>
      </c>
    </row>
    <row r="16" spans="1:6" ht="67.5" customHeight="1" x14ac:dyDescent="0.3">
      <c r="A16" s="169"/>
      <c r="B16" s="185"/>
      <c r="C16" s="187"/>
      <c r="D16" s="34">
        <v>227</v>
      </c>
      <c r="E16" s="187"/>
      <c r="F16" s="35" t="s">
        <v>43</v>
      </c>
    </row>
    <row r="17" spans="1:6" s="38" customFormat="1" ht="57" customHeight="1" x14ac:dyDescent="0.3">
      <c r="A17" s="47" t="s">
        <v>44</v>
      </c>
      <c r="B17" s="26" t="s">
        <v>45</v>
      </c>
      <c r="C17" s="46">
        <v>6433.3</v>
      </c>
      <c r="D17" s="34">
        <v>1361.2</v>
      </c>
      <c r="E17" s="46">
        <f>C17+D17</f>
        <v>7794.5</v>
      </c>
      <c r="F17" s="29" t="s">
        <v>46</v>
      </c>
    </row>
    <row r="18" spans="1:6" s="38" customFormat="1" ht="51.75" x14ac:dyDescent="0.3">
      <c r="A18" s="47" t="s">
        <v>9</v>
      </c>
      <c r="B18" s="26" t="s">
        <v>12</v>
      </c>
      <c r="C18" s="46">
        <v>29105.5</v>
      </c>
      <c r="D18" s="34">
        <v>3118.2</v>
      </c>
      <c r="E18" s="46">
        <f>C18+D18</f>
        <v>32223.7</v>
      </c>
      <c r="F18" s="29" t="s">
        <v>47</v>
      </c>
    </row>
    <row r="19" spans="1:6" s="3" customFormat="1" x14ac:dyDescent="0.3">
      <c r="A19" s="19"/>
      <c r="B19" s="15" t="s">
        <v>4</v>
      </c>
      <c r="C19" s="18"/>
      <c r="D19" s="18">
        <f>SUM(D14:D18)</f>
        <v>4870.3999999999996</v>
      </c>
      <c r="E19" s="18"/>
      <c r="F19" s="20"/>
    </row>
    <row r="20" spans="1:6" x14ac:dyDescent="0.3">
      <c r="A20" s="21" t="s">
        <v>20</v>
      </c>
      <c r="B20" s="21"/>
      <c r="C20" s="21"/>
      <c r="D20" s="181" t="s">
        <v>32</v>
      </c>
      <c r="E20" s="182"/>
      <c r="F20" s="183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</sheetData>
  <mergeCells count="10">
    <mergeCell ref="A2:F2"/>
    <mergeCell ref="A5:F5"/>
    <mergeCell ref="A7:F7"/>
    <mergeCell ref="A10:F10"/>
    <mergeCell ref="A13:F13"/>
    <mergeCell ref="D20:F20"/>
    <mergeCell ref="C14:C16"/>
    <mergeCell ref="B14:B16"/>
    <mergeCell ref="A14:A16"/>
    <mergeCell ref="E14:E16"/>
  </mergeCells>
  <hyperlinks>
    <hyperlink ref="C6" display="http://engels.me/2010-06-08-17-24-21/2010-06-08-17-43-42/resheniya-engelsskogo-gorodskogo-soveta-deputatov-ot-2018-goda"/>
    <hyperlink ref="D20" display="http://engels.me/2010-06-08-17-24-58/byudzhet-na-2018-god/byudzhet"/>
  </hyperlinks>
  <pageMargins left="0.31496062992125984" right="0.23622047244094491" top="0.43307086614173229" bottom="0.43307086614173229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zoomScale="145" zoomScaleNormal="145" workbookViewId="0">
      <pane ySplit="4" topLeftCell="A9" activePane="bottomLeft" state="frozen"/>
      <selection pane="bottomLeft" activeCell="B14" sqref="B14"/>
    </sheetView>
  </sheetViews>
  <sheetFormatPr defaultRowHeight="16.5" x14ac:dyDescent="0.3"/>
  <cols>
    <col min="1" max="1" width="7.140625" style="32" customWidth="1"/>
    <col min="2" max="2" width="28.140625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48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ht="51" x14ac:dyDescent="0.3">
      <c r="A8" s="28"/>
      <c r="B8" s="37" t="s">
        <v>34</v>
      </c>
      <c r="C8" s="31">
        <v>65798.3</v>
      </c>
      <c r="D8" s="31">
        <v>4195.1000000000004</v>
      </c>
      <c r="E8" s="31">
        <f>C8+D8</f>
        <v>69993.400000000009</v>
      </c>
      <c r="F8" s="26"/>
    </row>
    <row r="9" spans="1:6" x14ac:dyDescent="0.3">
      <c r="A9" s="14"/>
      <c r="B9" s="15" t="s">
        <v>4</v>
      </c>
      <c r="C9" s="16"/>
      <c r="D9" s="16">
        <f>SUM(D8:D8)</f>
        <v>4195.1000000000004</v>
      </c>
      <c r="E9" s="16"/>
      <c r="F9" s="17"/>
    </row>
    <row r="10" spans="1:6" ht="18.75" hidden="1" customHeight="1" x14ac:dyDescent="0.3">
      <c r="A10" s="177" t="s">
        <v>7</v>
      </c>
      <c r="B10" s="178"/>
      <c r="C10" s="178"/>
      <c r="D10" s="178"/>
      <c r="E10" s="178"/>
      <c r="F10" s="179"/>
    </row>
    <row r="11" spans="1:6" hidden="1" x14ac:dyDescent="0.3">
      <c r="A11" s="12"/>
      <c r="B11" s="37"/>
      <c r="C11" s="34"/>
      <c r="D11" s="34"/>
      <c r="E11" s="34"/>
      <c r="F11" s="25"/>
    </row>
    <row r="12" spans="1:6" s="4" customFormat="1" hidden="1" x14ac:dyDescent="0.3">
      <c r="A12" s="14"/>
      <c r="B12" s="14" t="s">
        <v>4</v>
      </c>
      <c r="C12" s="18"/>
      <c r="D12" s="18">
        <f>SUM(D11:D11)</f>
        <v>0</v>
      </c>
      <c r="E12" s="18"/>
      <c r="F12" s="14"/>
    </row>
    <row r="13" spans="1:6" x14ac:dyDescent="0.3">
      <c r="A13" s="180" t="s">
        <v>5</v>
      </c>
      <c r="B13" s="180"/>
      <c r="C13" s="180"/>
      <c r="D13" s="180"/>
      <c r="E13" s="180"/>
      <c r="F13" s="180"/>
    </row>
    <row r="14" spans="1:6" ht="43.5" customHeight="1" x14ac:dyDescent="0.3">
      <c r="A14" s="36" t="s">
        <v>49</v>
      </c>
      <c r="B14" s="37" t="s">
        <v>50</v>
      </c>
      <c r="C14" s="34">
        <v>4044.3</v>
      </c>
      <c r="D14" s="34">
        <v>99</v>
      </c>
      <c r="E14" s="34">
        <f>C14+D14</f>
        <v>4143.3</v>
      </c>
      <c r="F14" s="35" t="s">
        <v>58</v>
      </c>
    </row>
    <row r="15" spans="1:6" ht="25.5" x14ac:dyDescent="0.3">
      <c r="A15" s="36" t="s">
        <v>35</v>
      </c>
      <c r="B15" s="37" t="s">
        <v>36</v>
      </c>
      <c r="C15" s="34">
        <v>3987.6</v>
      </c>
      <c r="D15" s="34">
        <v>360</v>
      </c>
      <c r="E15" s="34">
        <f>C15+D15</f>
        <v>4347.6000000000004</v>
      </c>
      <c r="F15" s="35" t="s">
        <v>57</v>
      </c>
    </row>
    <row r="16" spans="1:6" ht="30" customHeight="1" x14ac:dyDescent="0.3">
      <c r="A16" s="50" t="s">
        <v>51</v>
      </c>
      <c r="B16" s="54" t="s">
        <v>54</v>
      </c>
      <c r="C16" s="51">
        <v>25000</v>
      </c>
      <c r="D16" s="51">
        <v>-1000</v>
      </c>
      <c r="E16" s="34">
        <f>C16+D16</f>
        <v>24000</v>
      </c>
      <c r="F16" s="55" t="s">
        <v>62</v>
      </c>
    </row>
    <row r="17" spans="1:6" ht="25.5" x14ac:dyDescent="0.3">
      <c r="A17" s="36" t="s">
        <v>3</v>
      </c>
      <c r="B17" s="37" t="s">
        <v>11</v>
      </c>
      <c r="C17" s="34">
        <f>428076.4+274461.6</f>
        <v>702538</v>
      </c>
      <c r="D17" s="34">
        <v>-2</v>
      </c>
      <c r="E17" s="34">
        <f>C17+D17</f>
        <v>702536</v>
      </c>
      <c r="F17" s="55" t="s">
        <v>60</v>
      </c>
    </row>
    <row r="18" spans="1:6" ht="38.25" x14ac:dyDescent="0.3">
      <c r="A18" s="167" t="s">
        <v>9</v>
      </c>
      <c r="B18" s="184" t="s">
        <v>12</v>
      </c>
      <c r="C18" s="186">
        <f>32223.7+51408.2</f>
        <v>83631.899999999994</v>
      </c>
      <c r="D18" s="34">
        <v>-2800</v>
      </c>
      <c r="E18" s="186">
        <f>C18+D18+D19</f>
        <v>82033.899999999994</v>
      </c>
      <c r="F18" s="55" t="s">
        <v>63</v>
      </c>
    </row>
    <row r="19" spans="1:6" ht="25.5" x14ac:dyDescent="0.3">
      <c r="A19" s="169"/>
      <c r="B19" s="185"/>
      <c r="C19" s="187"/>
      <c r="D19" s="34">
        <v>1202</v>
      </c>
      <c r="E19" s="187"/>
      <c r="F19" s="55" t="s">
        <v>61</v>
      </c>
    </row>
    <row r="20" spans="1:6" s="38" customFormat="1" ht="51.75" customHeight="1" x14ac:dyDescent="0.3">
      <c r="A20" s="49" t="s">
        <v>52</v>
      </c>
      <c r="B20" s="26" t="s">
        <v>55</v>
      </c>
      <c r="C20" s="48">
        <f>100006.8+12058.1</f>
        <v>112064.90000000001</v>
      </c>
      <c r="D20" s="34">
        <v>4357.2</v>
      </c>
      <c r="E20" s="48">
        <f>C20+D20</f>
        <v>116422.1</v>
      </c>
      <c r="F20" s="29" t="s">
        <v>64</v>
      </c>
    </row>
    <row r="21" spans="1:6" s="38" customFormat="1" ht="26.25" x14ac:dyDescent="0.3">
      <c r="A21" s="49" t="s">
        <v>53</v>
      </c>
      <c r="B21" s="26" t="s">
        <v>56</v>
      </c>
      <c r="C21" s="48">
        <v>68941.399999999994</v>
      </c>
      <c r="D21" s="34">
        <v>1978.9</v>
      </c>
      <c r="E21" s="48">
        <f>C21+D21</f>
        <v>70920.299999999988</v>
      </c>
      <c r="F21" s="29" t="s">
        <v>59</v>
      </c>
    </row>
    <row r="22" spans="1:6" s="3" customFormat="1" x14ac:dyDescent="0.3">
      <c r="A22" s="19"/>
      <c r="B22" s="15" t="s">
        <v>4</v>
      </c>
      <c r="C22" s="18"/>
      <c r="D22" s="18">
        <f>SUM(D14:D21)</f>
        <v>4195.1000000000004</v>
      </c>
      <c r="E22" s="18"/>
      <c r="F22" s="20"/>
    </row>
    <row r="23" spans="1:6" x14ac:dyDescent="0.3">
      <c r="A23" s="21" t="s">
        <v>20</v>
      </c>
      <c r="B23" s="21"/>
      <c r="C23" s="21"/>
      <c r="D23" s="181" t="s">
        <v>32</v>
      </c>
      <c r="E23" s="182"/>
      <c r="F23" s="183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</sheetData>
  <mergeCells count="10">
    <mergeCell ref="A2:F2"/>
    <mergeCell ref="A5:F5"/>
    <mergeCell ref="A7:F7"/>
    <mergeCell ref="A10:F10"/>
    <mergeCell ref="A13:F13"/>
    <mergeCell ref="D23:F23"/>
    <mergeCell ref="C18:C19"/>
    <mergeCell ref="B18:B19"/>
    <mergeCell ref="A18:A19"/>
    <mergeCell ref="E18:E19"/>
  </mergeCells>
  <hyperlinks>
    <hyperlink ref="C6" display="http://engels.me/2010-06-08-17-24-21/2010-06-08-17-43-42/resheniya-engelsskogo-gorodskogo-soveta-deputatov-ot-2018-goda"/>
    <hyperlink ref="D23" display="http://engels.me/2010-06-08-17-24-58/byudzhet-na-2018-god/byudzhet"/>
  </hyperlinks>
  <pageMargins left="0.31496062992125984" right="0.23622047244094491" top="0.43307086614173229" bottom="0.43307086614173229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zoomScale="145" zoomScaleNormal="145" workbookViewId="0">
      <pane ySplit="4" topLeftCell="A5" activePane="bottomLeft" state="frozen"/>
      <selection pane="bottomLeft" activeCell="F16" sqref="F16"/>
    </sheetView>
  </sheetViews>
  <sheetFormatPr defaultRowHeight="16.5" x14ac:dyDescent="0.3"/>
  <cols>
    <col min="1" max="1" width="7.140625" style="32" customWidth="1"/>
    <col min="2" max="2" width="28.140625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65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ht="51" x14ac:dyDescent="0.3">
      <c r="A8" s="28"/>
      <c r="B8" s="37" t="s">
        <v>34</v>
      </c>
      <c r="C8" s="31">
        <v>69993.399999999994</v>
      </c>
      <c r="D8" s="31">
        <v>295.5</v>
      </c>
      <c r="E8" s="31">
        <f>C8+D8</f>
        <v>70288.899999999994</v>
      </c>
      <c r="F8" s="26"/>
    </row>
    <row r="9" spans="1:6" x14ac:dyDescent="0.3">
      <c r="A9" s="14"/>
      <c r="B9" s="15" t="s">
        <v>4</v>
      </c>
      <c r="C9" s="16"/>
      <c r="D9" s="16">
        <f>SUM(D8:D8)</f>
        <v>295.5</v>
      </c>
      <c r="E9" s="16"/>
      <c r="F9" s="17"/>
    </row>
    <row r="10" spans="1:6" ht="18.75" hidden="1" customHeight="1" x14ac:dyDescent="0.3">
      <c r="A10" s="177" t="s">
        <v>7</v>
      </c>
      <c r="B10" s="178"/>
      <c r="C10" s="178"/>
      <c r="D10" s="178"/>
      <c r="E10" s="178"/>
      <c r="F10" s="179"/>
    </row>
    <row r="11" spans="1:6" hidden="1" x14ac:dyDescent="0.3">
      <c r="A11" s="12"/>
      <c r="B11" s="37"/>
      <c r="C11" s="34"/>
      <c r="D11" s="34"/>
      <c r="E11" s="34"/>
      <c r="F11" s="25"/>
    </row>
    <row r="12" spans="1:6" s="4" customFormat="1" hidden="1" x14ac:dyDescent="0.3">
      <c r="A12" s="14"/>
      <c r="B12" s="14" t="s">
        <v>4</v>
      </c>
      <c r="C12" s="18"/>
      <c r="D12" s="18">
        <f>SUM(D11:D11)</f>
        <v>0</v>
      </c>
      <c r="E12" s="18"/>
      <c r="F12" s="14"/>
    </row>
    <row r="13" spans="1:6" x14ac:dyDescent="0.3">
      <c r="A13" s="180" t="s">
        <v>5</v>
      </c>
      <c r="B13" s="180"/>
      <c r="C13" s="180"/>
      <c r="D13" s="180"/>
      <c r="E13" s="180"/>
      <c r="F13" s="180"/>
    </row>
    <row r="14" spans="1:6" ht="51" x14ac:dyDescent="0.3">
      <c r="A14" s="36" t="s">
        <v>35</v>
      </c>
      <c r="B14" s="37" t="s">
        <v>36</v>
      </c>
      <c r="C14" s="34">
        <v>4347.6000000000004</v>
      </c>
      <c r="D14" s="34">
        <v>215.5</v>
      </c>
      <c r="E14" s="34">
        <f>C14+D14</f>
        <v>4563.1000000000004</v>
      </c>
      <c r="F14" s="59" t="s">
        <v>67</v>
      </c>
    </row>
    <row r="15" spans="1:6" ht="25.5" x14ac:dyDescent="0.3">
      <c r="A15" s="36" t="s">
        <v>3</v>
      </c>
      <c r="B15" s="37" t="s">
        <v>11</v>
      </c>
      <c r="C15" s="34">
        <f>702536+450</f>
        <v>702986</v>
      </c>
      <c r="D15" s="34">
        <v>50</v>
      </c>
      <c r="E15" s="34">
        <f>C15+D15</f>
        <v>703036</v>
      </c>
      <c r="F15" s="59" t="s">
        <v>68</v>
      </c>
    </row>
    <row r="16" spans="1:6" ht="38.25" x14ac:dyDescent="0.3">
      <c r="A16" s="52" t="s">
        <v>44</v>
      </c>
      <c r="B16" s="58" t="s">
        <v>45</v>
      </c>
      <c r="C16" s="53">
        <v>7794.5</v>
      </c>
      <c r="D16" s="34">
        <v>30</v>
      </c>
      <c r="E16" s="53">
        <f>C16+D16</f>
        <v>7824.5</v>
      </c>
      <c r="F16" s="60" t="s">
        <v>66</v>
      </c>
    </row>
    <row r="17" spans="1:6" s="3" customFormat="1" x14ac:dyDescent="0.3">
      <c r="A17" s="19"/>
      <c r="B17" s="15" t="s">
        <v>4</v>
      </c>
      <c r="C17" s="18"/>
      <c r="D17" s="18">
        <f>SUM(D14:D16)</f>
        <v>295.5</v>
      </c>
      <c r="E17" s="18"/>
      <c r="F17" s="20"/>
    </row>
    <row r="18" spans="1:6" x14ac:dyDescent="0.3">
      <c r="A18" s="21" t="s">
        <v>20</v>
      </c>
      <c r="B18" s="21"/>
      <c r="C18" s="21"/>
      <c r="D18" s="181" t="s">
        <v>32</v>
      </c>
      <c r="E18" s="182"/>
      <c r="F18" s="183"/>
    </row>
    <row r="19" spans="1:6" x14ac:dyDescent="0.3">
      <c r="A19" s="5"/>
      <c r="B19" s="6"/>
      <c r="C19" s="7"/>
      <c r="D19" s="7"/>
      <c r="E19" s="7"/>
      <c r="F19" s="6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</sheetData>
  <mergeCells count="6">
    <mergeCell ref="D18:F18"/>
    <mergeCell ref="A2:F2"/>
    <mergeCell ref="A5:F5"/>
    <mergeCell ref="A7:F7"/>
    <mergeCell ref="A10:F10"/>
    <mergeCell ref="A13:F13"/>
  </mergeCells>
  <hyperlinks>
    <hyperlink ref="C6" display="http://engels.me/2010-06-08-17-24-21/2010-06-08-17-43-42/resheniya-engelsskogo-gorodskogo-soveta-deputatov-ot-2018-goda"/>
    <hyperlink ref="D18" display="http://engels.me/2010-06-08-17-24-58/byudzhet-na-2018-god/byudzhet"/>
  </hyperlinks>
  <pageMargins left="0.31496062992125984" right="0.23622047244094491" top="0.43307086614173229" bottom="0.43307086614173229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"/>
  <sheetViews>
    <sheetView zoomScale="145" zoomScaleNormal="145" workbookViewId="0">
      <pane ySplit="4" topLeftCell="A5" activePane="bottomLeft" state="frozen"/>
      <selection pane="bottomLeft" activeCell="F28" sqref="F28"/>
    </sheetView>
  </sheetViews>
  <sheetFormatPr defaultRowHeight="16.5" x14ac:dyDescent="0.3"/>
  <cols>
    <col min="1" max="1" width="7.140625" style="32" customWidth="1"/>
    <col min="2" max="2" width="28.140625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69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ht="51" x14ac:dyDescent="0.3">
      <c r="A8" s="28"/>
      <c r="B8" s="37" t="s">
        <v>34</v>
      </c>
      <c r="C8" s="31">
        <v>70288.899999999994</v>
      </c>
      <c r="D8" s="31">
        <v>164.6</v>
      </c>
      <c r="E8" s="31">
        <f>C8+D8</f>
        <v>70453.5</v>
      </c>
      <c r="F8" s="26"/>
    </row>
    <row r="9" spans="1:6" x14ac:dyDescent="0.3">
      <c r="A9" s="28"/>
      <c r="B9" s="37" t="s">
        <v>70</v>
      </c>
      <c r="C9" s="31">
        <v>148420</v>
      </c>
      <c r="D9" s="31">
        <v>17110</v>
      </c>
      <c r="E9" s="31">
        <f>C9+D9</f>
        <v>165530</v>
      </c>
      <c r="F9" s="26"/>
    </row>
    <row r="10" spans="1:6" x14ac:dyDescent="0.3">
      <c r="A10" s="14"/>
      <c r="B10" s="15" t="s">
        <v>4</v>
      </c>
      <c r="C10" s="16"/>
      <c r="D10" s="16">
        <f>SUM(D8:D9)</f>
        <v>17274.599999999999</v>
      </c>
      <c r="E10" s="16"/>
      <c r="F10" s="17"/>
    </row>
    <row r="11" spans="1:6" ht="18.75" customHeight="1" x14ac:dyDescent="0.3">
      <c r="A11" s="177" t="s">
        <v>7</v>
      </c>
      <c r="B11" s="178"/>
      <c r="C11" s="178"/>
      <c r="D11" s="178"/>
      <c r="E11" s="178"/>
      <c r="F11" s="179"/>
    </row>
    <row r="12" spans="1:6" ht="25.5" x14ac:dyDescent="0.3">
      <c r="A12" s="12"/>
      <c r="B12" s="37" t="s">
        <v>71</v>
      </c>
      <c r="C12" s="34">
        <v>60000</v>
      </c>
      <c r="D12" s="34">
        <v>40000</v>
      </c>
      <c r="E12" s="34">
        <f>C12+D12</f>
        <v>100000</v>
      </c>
      <c r="F12" s="25"/>
    </row>
    <row r="13" spans="1:6" s="4" customFormat="1" x14ac:dyDescent="0.3">
      <c r="A13" s="14"/>
      <c r="B13" s="14" t="s">
        <v>4</v>
      </c>
      <c r="C13" s="18"/>
      <c r="D13" s="18">
        <f>SUM(D12:D12)</f>
        <v>40000</v>
      </c>
      <c r="E13" s="18"/>
      <c r="F13" s="14"/>
    </row>
    <row r="14" spans="1:6" x14ac:dyDescent="0.3">
      <c r="A14" s="180" t="s">
        <v>5</v>
      </c>
      <c r="B14" s="180"/>
      <c r="C14" s="180"/>
      <c r="D14" s="180"/>
      <c r="E14" s="180"/>
      <c r="F14" s="180"/>
    </row>
    <row r="15" spans="1:6" s="38" customFormat="1" ht="38.25" x14ac:dyDescent="0.3">
      <c r="A15" s="61" t="s">
        <v>72</v>
      </c>
      <c r="B15" s="62" t="s">
        <v>73</v>
      </c>
      <c r="C15" s="34">
        <v>8798</v>
      </c>
      <c r="D15" s="34">
        <v>226.1</v>
      </c>
      <c r="E15" s="34">
        <f>C15+D15</f>
        <v>9024.1</v>
      </c>
      <c r="F15" s="62" t="s">
        <v>75</v>
      </c>
    </row>
    <row r="16" spans="1:6" ht="25.5" x14ac:dyDescent="0.3">
      <c r="A16" s="36" t="s">
        <v>35</v>
      </c>
      <c r="B16" s="37" t="s">
        <v>36</v>
      </c>
      <c r="C16" s="34">
        <v>4563.1000000000004</v>
      </c>
      <c r="D16" s="34">
        <v>30.9</v>
      </c>
      <c r="E16" s="34">
        <f>C16+D16</f>
        <v>4594</v>
      </c>
      <c r="F16" s="59" t="s">
        <v>76</v>
      </c>
    </row>
    <row r="17" spans="1:6" ht="38.25" x14ac:dyDescent="0.3">
      <c r="A17" s="167" t="s">
        <v>3</v>
      </c>
      <c r="B17" s="184" t="s">
        <v>11</v>
      </c>
      <c r="C17" s="186">
        <v>703036</v>
      </c>
      <c r="D17" s="34">
        <v>9095.9</v>
      </c>
      <c r="E17" s="186">
        <f>C17+D17+D18+D19+D20</f>
        <v>755489.5</v>
      </c>
      <c r="F17" s="59" t="s">
        <v>88</v>
      </c>
    </row>
    <row r="18" spans="1:6" ht="32.25" customHeight="1" x14ac:dyDescent="0.3">
      <c r="A18" s="168"/>
      <c r="B18" s="189"/>
      <c r="C18" s="188"/>
      <c r="D18" s="34">
        <v>13693.5</v>
      </c>
      <c r="E18" s="188"/>
      <c r="F18" s="60" t="s">
        <v>80</v>
      </c>
    </row>
    <row r="19" spans="1:6" ht="51" x14ac:dyDescent="0.3">
      <c r="A19" s="168"/>
      <c r="B19" s="189"/>
      <c r="C19" s="188"/>
      <c r="D19" s="34">
        <v>9664.1</v>
      </c>
      <c r="E19" s="188"/>
      <c r="F19" s="60" t="s">
        <v>78</v>
      </c>
    </row>
    <row r="20" spans="1:6" x14ac:dyDescent="0.3">
      <c r="A20" s="169"/>
      <c r="B20" s="185"/>
      <c r="C20" s="187"/>
      <c r="D20" s="34">
        <v>20000</v>
      </c>
      <c r="E20" s="187"/>
      <c r="F20" s="60" t="s">
        <v>79</v>
      </c>
    </row>
    <row r="21" spans="1:6" ht="25.5" x14ac:dyDescent="0.3">
      <c r="A21" s="167" t="s">
        <v>9</v>
      </c>
      <c r="B21" s="184" t="s">
        <v>12</v>
      </c>
      <c r="C21" s="186">
        <v>81583.899999999994</v>
      </c>
      <c r="D21" s="34">
        <v>976.9</v>
      </c>
      <c r="E21" s="186">
        <f>C21+D21+D22</f>
        <v>83726.799999999988</v>
      </c>
      <c r="F21" s="60" t="s">
        <v>77</v>
      </c>
    </row>
    <row r="22" spans="1:6" ht="63.75" x14ac:dyDescent="0.3">
      <c r="A22" s="169"/>
      <c r="B22" s="185"/>
      <c r="C22" s="187"/>
      <c r="D22" s="34">
        <v>1166</v>
      </c>
      <c r="E22" s="187"/>
      <c r="F22" s="60" t="s">
        <v>87</v>
      </c>
    </row>
    <row r="23" spans="1:6" ht="38.25" x14ac:dyDescent="0.3">
      <c r="A23" s="167" t="s">
        <v>52</v>
      </c>
      <c r="B23" s="184" t="s">
        <v>55</v>
      </c>
      <c r="C23" s="186">
        <v>116422.1</v>
      </c>
      <c r="D23" s="34">
        <v>1000</v>
      </c>
      <c r="E23" s="186">
        <f>C23+D23+D24+D25</f>
        <v>118872.1</v>
      </c>
      <c r="F23" s="60" t="s">
        <v>86</v>
      </c>
    </row>
    <row r="24" spans="1:6" x14ac:dyDescent="0.3">
      <c r="A24" s="168"/>
      <c r="B24" s="189"/>
      <c r="C24" s="188"/>
      <c r="D24" s="34">
        <v>1150</v>
      </c>
      <c r="E24" s="188"/>
      <c r="F24" s="60" t="s">
        <v>81</v>
      </c>
    </row>
    <row r="25" spans="1:6" x14ac:dyDescent="0.3">
      <c r="A25" s="169"/>
      <c r="B25" s="185"/>
      <c r="C25" s="187"/>
      <c r="D25" s="34">
        <v>300</v>
      </c>
      <c r="E25" s="187"/>
      <c r="F25" s="60" t="s">
        <v>82</v>
      </c>
    </row>
    <row r="26" spans="1:6" ht="38.25" x14ac:dyDescent="0.3">
      <c r="A26" s="56" t="s">
        <v>74</v>
      </c>
      <c r="B26" s="58" t="s">
        <v>83</v>
      </c>
      <c r="C26" s="57">
        <v>10860.8</v>
      </c>
      <c r="D26" s="34">
        <v>271.2</v>
      </c>
      <c r="E26" s="57">
        <f>C26+D26</f>
        <v>11132</v>
      </c>
      <c r="F26" s="60" t="s">
        <v>85</v>
      </c>
    </row>
    <row r="27" spans="1:6" ht="38.25" x14ac:dyDescent="0.3">
      <c r="A27" s="56" t="s">
        <v>53</v>
      </c>
      <c r="B27" s="58" t="s">
        <v>56</v>
      </c>
      <c r="C27" s="57">
        <v>70920.3</v>
      </c>
      <c r="D27" s="34">
        <v>70</v>
      </c>
      <c r="E27" s="57">
        <f t="shared" ref="E27:E28" si="0">C27+D27</f>
        <v>70990.3</v>
      </c>
      <c r="F27" s="60" t="s">
        <v>84</v>
      </c>
    </row>
    <row r="28" spans="1:6" ht="38.25" x14ac:dyDescent="0.3">
      <c r="A28" s="56" t="s">
        <v>13</v>
      </c>
      <c r="B28" s="58" t="s">
        <v>14</v>
      </c>
      <c r="C28" s="57">
        <v>13890.8</v>
      </c>
      <c r="D28" s="34">
        <v>400</v>
      </c>
      <c r="E28" s="57">
        <f t="shared" si="0"/>
        <v>14290.8</v>
      </c>
      <c r="F28" s="60" t="s">
        <v>89</v>
      </c>
    </row>
    <row r="29" spans="1:6" s="3" customFormat="1" x14ac:dyDescent="0.3">
      <c r="A29" s="19"/>
      <c r="B29" s="15" t="s">
        <v>4</v>
      </c>
      <c r="C29" s="18"/>
      <c r="D29" s="18">
        <f>SUM(D15:D28)</f>
        <v>58044.6</v>
      </c>
      <c r="E29" s="18"/>
      <c r="F29" s="20"/>
    </row>
    <row r="30" spans="1:6" x14ac:dyDescent="0.3">
      <c r="A30" s="21" t="s">
        <v>20</v>
      </c>
      <c r="B30" s="21"/>
      <c r="C30" s="21"/>
      <c r="D30" s="181" t="s">
        <v>32</v>
      </c>
      <c r="E30" s="182"/>
      <c r="F30" s="183"/>
    </row>
    <row r="31" spans="1:6" x14ac:dyDescent="0.3">
      <c r="A31" s="5"/>
      <c r="B31" s="6"/>
      <c r="C31" s="7"/>
      <c r="D31" s="7"/>
      <c r="E31" s="7"/>
      <c r="F31" s="6"/>
    </row>
    <row r="32" spans="1:6" x14ac:dyDescent="0.3">
      <c r="A32" s="5"/>
      <c r="B32" s="6"/>
      <c r="C32" s="7"/>
      <c r="D32" s="7"/>
      <c r="E32" s="7"/>
      <c r="F32" s="6"/>
    </row>
    <row r="33" spans="1:6" x14ac:dyDescent="0.3">
      <c r="A33" s="5"/>
      <c r="B33" s="6"/>
      <c r="C33" s="7"/>
      <c r="D33" s="7"/>
      <c r="E33" s="7"/>
      <c r="F33" s="6"/>
    </row>
    <row r="34" spans="1:6" x14ac:dyDescent="0.3">
      <c r="A34" s="5"/>
      <c r="B34" s="6"/>
      <c r="C34" s="7"/>
      <c r="D34" s="7"/>
      <c r="E34" s="7"/>
      <c r="F34" s="6"/>
    </row>
    <row r="35" spans="1:6" x14ac:dyDescent="0.3">
      <c r="A35" s="5"/>
      <c r="B35" s="6"/>
      <c r="C35" s="7"/>
      <c r="D35" s="7"/>
      <c r="E35" s="7"/>
      <c r="F35" s="6"/>
    </row>
    <row r="36" spans="1:6" x14ac:dyDescent="0.3">
      <c r="A36" s="5"/>
      <c r="B36" s="6"/>
      <c r="C36" s="7"/>
      <c r="D36" s="7"/>
      <c r="E36" s="7"/>
      <c r="F36" s="6"/>
    </row>
    <row r="37" spans="1:6" x14ac:dyDescent="0.3">
      <c r="A37" s="5"/>
      <c r="B37" s="6"/>
      <c r="C37" s="7"/>
      <c r="D37" s="7"/>
      <c r="E37" s="7"/>
      <c r="F37" s="6"/>
    </row>
  </sheetData>
  <mergeCells count="18">
    <mergeCell ref="D30:F30"/>
    <mergeCell ref="A17:A20"/>
    <mergeCell ref="B17:B20"/>
    <mergeCell ref="C17:C20"/>
    <mergeCell ref="E17:E20"/>
    <mergeCell ref="A21:A22"/>
    <mergeCell ref="B21:B22"/>
    <mergeCell ref="C21:C22"/>
    <mergeCell ref="E21:E22"/>
    <mergeCell ref="A23:A25"/>
    <mergeCell ref="B23:B25"/>
    <mergeCell ref="C23:C25"/>
    <mergeCell ref="E23:E25"/>
    <mergeCell ref="A2:F2"/>
    <mergeCell ref="A5:F5"/>
    <mergeCell ref="A7:F7"/>
    <mergeCell ref="A11:F11"/>
    <mergeCell ref="A14:F14"/>
  </mergeCells>
  <hyperlinks>
    <hyperlink ref="C6" display="http://engels.me/2010-06-08-17-24-21/2010-06-08-17-43-42/resheniya-engelsskogo-gorodskogo-soveta-deputatov-ot-2018-goda"/>
    <hyperlink ref="D30" display="http://engels.me/2010-06-08-17-24-58/byudzhet-na-2018-god/byudzhet"/>
  </hyperlinks>
  <pageMargins left="0.31496062992125984" right="0.23622047244094491" top="0.23622047244094491" bottom="0.23622047244094491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zoomScale="145" zoomScaleNormal="145" workbookViewId="0">
      <pane ySplit="4" topLeftCell="A5" activePane="bottomLeft" state="frozen"/>
      <selection pane="bottomLeft" activeCell="A6" sqref="A6"/>
    </sheetView>
  </sheetViews>
  <sheetFormatPr defaultRowHeight="16.5" x14ac:dyDescent="0.3"/>
  <cols>
    <col min="1" max="1" width="7.140625" style="32" customWidth="1"/>
    <col min="2" max="2" width="28.140625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154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ht="51" x14ac:dyDescent="0.3">
      <c r="A8" s="28"/>
      <c r="B8" s="37" t="s">
        <v>34</v>
      </c>
      <c r="C8" s="31">
        <v>70453.5</v>
      </c>
      <c r="D8" s="31">
        <v>2496.5</v>
      </c>
      <c r="E8" s="31">
        <f>C8+D8</f>
        <v>72950</v>
      </c>
      <c r="F8" s="26"/>
    </row>
    <row r="9" spans="1:6" x14ac:dyDescent="0.3">
      <c r="A9" s="28"/>
      <c r="B9" s="37" t="s">
        <v>70</v>
      </c>
      <c r="C9" s="31">
        <v>165530</v>
      </c>
      <c r="D9" s="31">
        <v>13316</v>
      </c>
      <c r="E9" s="31">
        <f>C9+D9</f>
        <v>178846</v>
      </c>
      <c r="F9" s="26"/>
    </row>
    <row r="10" spans="1:6" ht="38.25" x14ac:dyDescent="0.3">
      <c r="A10" s="28"/>
      <c r="B10" s="37" t="s">
        <v>141</v>
      </c>
      <c r="C10" s="31">
        <v>11831.3</v>
      </c>
      <c r="D10" s="31">
        <v>-1183.0999999999999</v>
      </c>
      <c r="E10" s="31">
        <f>C10+D10</f>
        <v>10648.199999999999</v>
      </c>
      <c r="F10" s="26" t="s">
        <v>142</v>
      </c>
    </row>
    <row r="11" spans="1:6" x14ac:dyDescent="0.3">
      <c r="A11" s="14"/>
      <c r="B11" s="15" t="s">
        <v>4</v>
      </c>
      <c r="C11" s="16"/>
      <c r="D11" s="16">
        <f>SUM(D8:D10)</f>
        <v>14629.4</v>
      </c>
      <c r="E11" s="16"/>
      <c r="F11" s="17"/>
    </row>
    <row r="12" spans="1:6" ht="18.75" customHeight="1" x14ac:dyDescent="0.3">
      <c r="A12" s="177" t="s">
        <v>7</v>
      </c>
      <c r="B12" s="178"/>
      <c r="C12" s="178"/>
      <c r="D12" s="178"/>
      <c r="E12" s="178"/>
      <c r="F12" s="179"/>
    </row>
    <row r="13" spans="1:6" ht="25.5" x14ac:dyDescent="0.3">
      <c r="A13" s="12"/>
      <c r="B13" s="37" t="s">
        <v>71</v>
      </c>
      <c r="C13" s="34">
        <v>100000</v>
      </c>
      <c r="D13" s="34">
        <v>1183.0999999999999</v>
      </c>
      <c r="E13" s="34">
        <f>C13+D13</f>
        <v>101183.1</v>
      </c>
      <c r="F13" s="25"/>
    </row>
    <row r="14" spans="1:6" s="4" customFormat="1" x14ac:dyDescent="0.3">
      <c r="A14" s="14"/>
      <c r="B14" s="14" t="s">
        <v>4</v>
      </c>
      <c r="C14" s="18"/>
      <c r="D14" s="18">
        <f>SUM(D13:D13)</f>
        <v>1183.0999999999999</v>
      </c>
      <c r="E14" s="18"/>
      <c r="F14" s="14"/>
    </row>
    <row r="15" spans="1:6" x14ac:dyDescent="0.3">
      <c r="A15" s="180" t="s">
        <v>5</v>
      </c>
      <c r="B15" s="180"/>
      <c r="C15" s="180"/>
      <c r="D15" s="180"/>
      <c r="E15" s="180"/>
      <c r="F15" s="180"/>
    </row>
    <row r="16" spans="1:6" s="38" customFormat="1" ht="25.5" x14ac:dyDescent="0.3">
      <c r="A16" s="97" t="s">
        <v>49</v>
      </c>
      <c r="B16" s="62" t="s">
        <v>50</v>
      </c>
      <c r="C16" s="34">
        <v>4143.3</v>
      </c>
      <c r="D16" s="34">
        <v>282</v>
      </c>
      <c r="E16" s="34">
        <f>C16+D16</f>
        <v>4425.3</v>
      </c>
      <c r="F16" s="62" t="s">
        <v>145</v>
      </c>
    </row>
    <row r="17" spans="1:6" s="38" customFormat="1" ht="38.25" x14ac:dyDescent="0.3">
      <c r="A17" s="97" t="s">
        <v>143</v>
      </c>
      <c r="B17" s="62" t="s">
        <v>144</v>
      </c>
      <c r="C17" s="34">
        <v>0</v>
      </c>
      <c r="D17" s="34">
        <v>7588.4</v>
      </c>
      <c r="E17" s="34">
        <f>C17+D17</f>
        <v>7588.4</v>
      </c>
      <c r="F17" s="62" t="s">
        <v>146</v>
      </c>
    </row>
    <row r="18" spans="1:6" ht="25.5" x14ac:dyDescent="0.3">
      <c r="A18" s="167" t="s">
        <v>35</v>
      </c>
      <c r="B18" s="184" t="s">
        <v>36</v>
      </c>
      <c r="C18" s="186">
        <v>4594</v>
      </c>
      <c r="D18" s="34">
        <v>360</v>
      </c>
      <c r="E18" s="186">
        <f>C18+D18+D19</f>
        <v>4738.5</v>
      </c>
      <c r="F18" s="59" t="s">
        <v>147</v>
      </c>
    </row>
    <row r="19" spans="1:6" ht="38.25" x14ac:dyDescent="0.3">
      <c r="A19" s="169"/>
      <c r="B19" s="185"/>
      <c r="C19" s="187"/>
      <c r="D19" s="34">
        <v>-215.5</v>
      </c>
      <c r="E19" s="187"/>
      <c r="F19" s="59" t="s">
        <v>148</v>
      </c>
    </row>
    <row r="20" spans="1:6" ht="38.25" x14ac:dyDescent="0.3">
      <c r="A20" s="63" t="s">
        <v>3</v>
      </c>
      <c r="B20" s="58" t="s">
        <v>11</v>
      </c>
      <c r="C20" s="64">
        <v>755489.5</v>
      </c>
      <c r="D20" s="34">
        <v>3700</v>
      </c>
      <c r="E20" s="64">
        <f>C20+D20</f>
        <v>759189.5</v>
      </c>
      <c r="F20" s="59" t="s">
        <v>149</v>
      </c>
    </row>
    <row r="21" spans="1:6" ht="38.25" x14ac:dyDescent="0.3">
      <c r="A21" s="63" t="s">
        <v>9</v>
      </c>
      <c r="B21" s="58" t="s">
        <v>12</v>
      </c>
      <c r="C21" s="64">
        <v>83726.8</v>
      </c>
      <c r="D21" s="34">
        <v>215.5</v>
      </c>
      <c r="E21" s="64">
        <f>C21+D21</f>
        <v>83942.3</v>
      </c>
      <c r="F21" s="59" t="s">
        <v>148</v>
      </c>
    </row>
    <row r="22" spans="1:6" ht="25.5" x14ac:dyDescent="0.3">
      <c r="A22" s="63" t="s">
        <v>53</v>
      </c>
      <c r="B22" s="58" t="s">
        <v>56</v>
      </c>
      <c r="C22" s="64">
        <v>70990.3</v>
      </c>
      <c r="D22" s="34">
        <v>3882.1</v>
      </c>
      <c r="E22" s="64">
        <f t="shared" ref="E22" si="0">C22+D22</f>
        <v>74872.400000000009</v>
      </c>
      <c r="F22" s="60" t="s">
        <v>150</v>
      </c>
    </row>
    <row r="23" spans="1:6" s="3" customFormat="1" x14ac:dyDescent="0.3">
      <c r="A23" s="19"/>
      <c r="B23" s="15" t="s">
        <v>4</v>
      </c>
      <c r="C23" s="18"/>
      <c r="D23" s="18">
        <f>SUM(D16:D22)</f>
        <v>15812.5</v>
      </c>
      <c r="E23" s="18"/>
      <c r="F23" s="20"/>
    </row>
    <row r="24" spans="1:6" x14ac:dyDescent="0.3">
      <c r="A24" s="21" t="s">
        <v>20</v>
      </c>
      <c r="B24" s="21"/>
      <c r="C24" s="21"/>
      <c r="D24" s="181" t="s">
        <v>32</v>
      </c>
      <c r="E24" s="182"/>
      <c r="F24" s="183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  <row r="31" spans="1:6" x14ac:dyDescent="0.3">
      <c r="A31" s="5"/>
      <c r="B31" s="6"/>
      <c r="C31" s="7"/>
      <c r="D31" s="7"/>
      <c r="E31" s="7"/>
      <c r="F31" s="6"/>
    </row>
  </sheetData>
  <mergeCells count="10">
    <mergeCell ref="A2:F2"/>
    <mergeCell ref="A5:F5"/>
    <mergeCell ref="A7:F7"/>
    <mergeCell ref="A12:F12"/>
    <mergeCell ref="A15:F15"/>
    <mergeCell ref="D24:F24"/>
    <mergeCell ref="A18:A19"/>
    <mergeCell ref="B18:B19"/>
    <mergeCell ref="C18:C19"/>
    <mergeCell ref="E18:E19"/>
  </mergeCells>
  <hyperlinks>
    <hyperlink ref="C6" display="http://engels.me/2010-06-08-17-24-21/2010-06-08-17-43-42/resheniya-engelsskogo-gorodskogo-soveta-deputatov-ot-2018-goda"/>
    <hyperlink ref="D24" display="http://engels.me/2010-06-08-17-24-58/byudzhet-na-2018-god/byudzhet"/>
  </hyperlinks>
  <pageMargins left="0.31496062992125984" right="0.23622047244094491" top="0.23622047244094491" bottom="0.2362204724409449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zoomScale="145" zoomScaleNormal="145" workbookViewId="0">
      <pane ySplit="4" topLeftCell="A5" activePane="bottomLeft" state="frozen"/>
      <selection pane="bottomLeft" activeCell="F16" sqref="F16"/>
    </sheetView>
  </sheetViews>
  <sheetFormatPr defaultRowHeight="16.5" x14ac:dyDescent="0.3"/>
  <cols>
    <col min="1" max="1" width="7.140625" style="32" customWidth="1"/>
    <col min="2" max="2" width="28.140625" style="32" customWidth="1"/>
    <col min="3" max="3" width="13.140625" style="32" customWidth="1"/>
    <col min="4" max="4" width="10.85546875" style="32" customWidth="1"/>
    <col min="5" max="5" width="13.5703125" style="32" customWidth="1"/>
    <col min="6" max="6" width="53.5703125" style="32" customWidth="1"/>
    <col min="7" max="16384" width="9.140625" style="32"/>
  </cols>
  <sheetData>
    <row r="2" spans="1:6" x14ac:dyDescent="0.3">
      <c r="A2" s="173" t="s">
        <v>17</v>
      </c>
      <c r="B2" s="173"/>
      <c r="C2" s="173"/>
      <c r="D2" s="173"/>
      <c r="E2" s="173"/>
      <c r="F2" s="173"/>
    </row>
    <row r="3" spans="1:6" ht="6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33" t="s">
        <v>0</v>
      </c>
      <c r="B4" s="33" t="s">
        <v>1</v>
      </c>
      <c r="C4" s="33" t="s">
        <v>30</v>
      </c>
      <c r="D4" s="33" t="s">
        <v>15</v>
      </c>
      <c r="E4" s="33" t="s">
        <v>16</v>
      </c>
      <c r="F4" s="33" t="s">
        <v>2</v>
      </c>
    </row>
    <row r="5" spans="1:6" x14ac:dyDescent="0.3">
      <c r="A5" s="174" t="s">
        <v>166</v>
      </c>
      <c r="B5" s="175"/>
      <c r="C5" s="175"/>
      <c r="D5" s="175"/>
      <c r="E5" s="175"/>
      <c r="F5" s="176"/>
    </row>
    <row r="6" spans="1:6" x14ac:dyDescent="0.3">
      <c r="A6" s="10" t="s">
        <v>8</v>
      </c>
      <c r="B6" s="11"/>
      <c r="C6" s="45" t="s">
        <v>31</v>
      </c>
      <c r="D6" s="11"/>
      <c r="E6" s="11"/>
      <c r="F6" s="22"/>
    </row>
    <row r="7" spans="1:6" x14ac:dyDescent="0.3">
      <c r="A7" s="177" t="s">
        <v>6</v>
      </c>
      <c r="B7" s="178"/>
      <c r="C7" s="178"/>
      <c r="D7" s="178"/>
      <c r="E7" s="178"/>
      <c r="F7" s="179"/>
    </row>
    <row r="8" spans="1:6" x14ac:dyDescent="0.3">
      <c r="A8" s="28"/>
      <c r="B8" s="37" t="s">
        <v>155</v>
      </c>
      <c r="C8" s="31">
        <v>274477.7</v>
      </c>
      <c r="D8" s="31">
        <v>13607.4</v>
      </c>
      <c r="E8" s="31">
        <f>C8+D8</f>
        <v>288085.10000000003</v>
      </c>
      <c r="F8" s="26"/>
    </row>
    <row r="9" spans="1:6" ht="25.5" x14ac:dyDescent="0.3">
      <c r="A9" s="28"/>
      <c r="B9" s="37" t="s">
        <v>156</v>
      </c>
      <c r="C9" s="31">
        <v>0</v>
      </c>
      <c r="D9" s="31">
        <v>700</v>
      </c>
      <c r="E9" s="31">
        <f>C9+D9</f>
        <v>700</v>
      </c>
      <c r="F9" s="26" t="s">
        <v>157</v>
      </c>
    </row>
    <row r="10" spans="1:6" x14ac:dyDescent="0.3">
      <c r="A10" s="14"/>
      <c r="B10" s="15" t="s">
        <v>4</v>
      </c>
      <c r="C10" s="16"/>
      <c r="D10" s="16">
        <f>SUM(D8:D9)</f>
        <v>14307.4</v>
      </c>
      <c r="E10" s="16"/>
      <c r="F10" s="17"/>
    </row>
    <row r="11" spans="1:6" ht="18.75" hidden="1" customHeight="1" x14ac:dyDescent="0.3">
      <c r="A11" s="177" t="s">
        <v>7</v>
      </c>
      <c r="B11" s="178"/>
      <c r="C11" s="178"/>
      <c r="D11" s="178"/>
      <c r="E11" s="178"/>
      <c r="F11" s="179"/>
    </row>
    <row r="12" spans="1:6" hidden="1" x14ac:dyDescent="0.3">
      <c r="A12" s="12"/>
      <c r="B12" s="37"/>
      <c r="C12" s="34"/>
      <c r="D12" s="34"/>
      <c r="E12" s="34">
        <f>C12+D12</f>
        <v>0</v>
      </c>
      <c r="F12" s="25"/>
    </row>
    <row r="13" spans="1:6" s="4" customFormat="1" hidden="1" x14ac:dyDescent="0.3">
      <c r="A13" s="14"/>
      <c r="B13" s="14" t="s">
        <v>4</v>
      </c>
      <c r="C13" s="18"/>
      <c r="D13" s="18">
        <f>SUM(D12:D12)</f>
        <v>0</v>
      </c>
      <c r="E13" s="18"/>
      <c r="F13" s="14"/>
    </row>
    <row r="14" spans="1:6" x14ac:dyDescent="0.3">
      <c r="A14" s="180" t="s">
        <v>5</v>
      </c>
      <c r="B14" s="180"/>
      <c r="C14" s="180"/>
      <c r="D14" s="180"/>
      <c r="E14" s="180"/>
      <c r="F14" s="180"/>
    </row>
    <row r="15" spans="1:6" ht="25.5" x14ac:dyDescent="0.3">
      <c r="A15" s="99" t="s">
        <v>35</v>
      </c>
      <c r="B15" s="58" t="s">
        <v>36</v>
      </c>
      <c r="C15" s="100">
        <v>4738.5</v>
      </c>
      <c r="D15" s="34">
        <v>31.5</v>
      </c>
      <c r="E15" s="100">
        <f>C15+D15</f>
        <v>4770</v>
      </c>
      <c r="F15" s="59" t="s">
        <v>158</v>
      </c>
    </row>
    <row r="16" spans="1:6" ht="63.75" x14ac:dyDescent="0.3">
      <c r="A16" s="99" t="s">
        <v>3</v>
      </c>
      <c r="B16" s="58" t="s">
        <v>11</v>
      </c>
      <c r="C16" s="100">
        <f>759189.5+102.1+18</f>
        <v>759309.6</v>
      </c>
      <c r="D16" s="34">
        <v>5660</v>
      </c>
      <c r="E16" s="100">
        <f>C16+D16</f>
        <v>764969.6</v>
      </c>
      <c r="F16" s="59" t="s">
        <v>159</v>
      </c>
    </row>
    <row r="17" spans="1:6" ht="51" x14ac:dyDescent="0.3">
      <c r="A17" s="167" t="s">
        <v>52</v>
      </c>
      <c r="B17" s="184" t="s">
        <v>55</v>
      </c>
      <c r="C17" s="186">
        <f>118872.1-2986.7</f>
        <v>115885.40000000001</v>
      </c>
      <c r="D17" s="34">
        <v>4200</v>
      </c>
      <c r="E17" s="186">
        <f>C17+D17+D18</f>
        <v>121335.40000000001</v>
      </c>
      <c r="F17" s="59" t="s">
        <v>160</v>
      </c>
    </row>
    <row r="18" spans="1:6" ht="63.75" x14ac:dyDescent="0.3">
      <c r="A18" s="169"/>
      <c r="B18" s="185"/>
      <c r="C18" s="187"/>
      <c r="D18" s="34">
        <v>1250</v>
      </c>
      <c r="E18" s="187"/>
      <c r="F18" s="60" t="s">
        <v>161</v>
      </c>
    </row>
    <row r="19" spans="1:6" ht="25.5" x14ac:dyDescent="0.3">
      <c r="A19" s="99" t="s">
        <v>53</v>
      </c>
      <c r="B19" s="58" t="s">
        <v>56</v>
      </c>
      <c r="C19" s="100">
        <v>74872.399999999994</v>
      </c>
      <c r="D19" s="34">
        <v>3165.9</v>
      </c>
      <c r="E19" s="100">
        <f t="shared" ref="E19" si="0">C19+D19</f>
        <v>78038.299999999988</v>
      </c>
      <c r="F19" s="60" t="s">
        <v>162</v>
      </c>
    </row>
    <row r="20" spans="1:6" s="3" customFormat="1" x14ac:dyDescent="0.3">
      <c r="A20" s="19"/>
      <c r="B20" s="15" t="s">
        <v>4</v>
      </c>
      <c r="C20" s="18"/>
      <c r="D20" s="18">
        <f>SUM(D15:D19)</f>
        <v>14307.4</v>
      </c>
      <c r="E20" s="18"/>
      <c r="F20" s="20"/>
    </row>
    <row r="21" spans="1:6" x14ac:dyDescent="0.3">
      <c r="A21" s="21" t="s">
        <v>20</v>
      </c>
      <c r="B21" s="21"/>
      <c r="C21" s="21"/>
      <c r="D21" s="181" t="s">
        <v>32</v>
      </c>
      <c r="E21" s="182"/>
      <c r="F21" s="183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</sheetData>
  <mergeCells count="10">
    <mergeCell ref="D21:F21"/>
    <mergeCell ref="A17:A18"/>
    <mergeCell ref="B17:B18"/>
    <mergeCell ref="C17:C18"/>
    <mergeCell ref="E17:E18"/>
    <mergeCell ref="A2:F2"/>
    <mergeCell ref="A5:F5"/>
    <mergeCell ref="A7:F7"/>
    <mergeCell ref="A11:F11"/>
    <mergeCell ref="A14:F14"/>
  </mergeCells>
  <hyperlinks>
    <hyperlink ref="C6" display="http://engels.me/2010-06-08-17-24-21/2010-06-08-17-43-42/resheniya-engelsskogo-gorodskogo-soveta-deputatov-ot-2018-goda"/>
    <hyperlink ref="D21" display="http://engels.me/2010-06-08-17-24-58/byudzhet-na-2018-god/byudzhet"/>
  </hyperlinks>
  <pageMargins left="0.31496062992125984" right="0.23622047244094491" top="0.2362204724409449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СВОД</vt:lpstr>
      <vt:lpstr>№498-01 от 24.01.18г.</vt:lpstr>
      <vt:lpstr>№500-01 от 01.02.18г.</vt:lpstr>
      <vt:lpstr>№501-01 от 15.02.18г.</vt:lpstr>
      <vt:lpstr>№511-01 от 28.03.18г. </vt:lpstr>
      <vt:lpstr>№514-01 от 18.04.18г.</vt:lpstr>
      <vt:lpstr>№528-01 от 30.05.18г.</vt:lpstr>
      <vt:lpstr>№536-01 от 27.06.18г.</vt:lpstr>
      <vt:lpstr>№545-01 от 25.07.18г.</vt:lpstr>
      <vt:lpstr>№550-01 от 31.08.18г.</vt:lpstr>
      <vt:lpstr>№19-02 от 31.10.18г.</vt:lpstr>
      <vt:lpstr>№33-02 от 28.11.18г.</vt:lpstr>
      <vt:lpstr>№42-02 от 07.12.18г.</vt:lpstr>
      <vt:lpstr>№44-02 от 20.12.18г.</vt:lpstr>
      <vt:lpstr>№59-02 от 26.12.18г.</vt:lpstr>
      <vt:lpstr>СВОД!Заголовки_для_печати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gajdukovalv</dc:creator>
  <cp:lastModifiedBy>admin</cp:lastModifiedBy>
  <cp:lastPrinted>2019-01-09T11:49:13Z</cp:lastPrinted>
  <dcterms:created xsi:type="dcterms:W3CDTF">2014-01-21T11:06:29Z</dcterms:created>
  <dcterms:modified xsi:type="dcterms:W3CDTF">2019-01-16T07:30:03Z</dcterms:modified>
</cp:coreProperties>
</file>