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бюджета'!$A$1:$L$236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бюджета'!$A$1:$L$236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бюджета'!$A$1:$K$235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бюджета'!$A$1:$K$236</definedName>
    <definedName name="Z_4F278C51_CC0C_4908_B19B_FD853FE30C23_.wvu.PrintArea" localSheetId="0" hidden="1">'Анализ бюджета'!$A$1:$K$235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бюджета'!$A$1:$L$236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бюджета'!$41:$42,'Анализ бюджета'!$53:$54,'Анализ бюджета'!$177:$177</definedName>
    <definedName name="Z_735893B7_5E6F_4E87_8F79_7422E435EC59_.wvu.PrintArea" localSheetId="0" hidden="1">'Анализ бюджета'!$A$1:$K$238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бюджета'!$32:$38</definedName>
    <definedName name="Z_8F58F720_5478_11D7_8E43_00002120D636_.wvu.PrintArea" localSheetId="0" hidden="1">'Анализ бюджета'!$A$2:$K$60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бюджета'!$A$1:$L$236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бюджета'!$41:$42,'Анализ бюджета'!$53:$54,'Анализ бюджета'!#REF!,'Анализ бюджета'!$177:$177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бюджета'!$A$1:$K$238</definedName>
    <definedName name="Z_97B5DCE1_CCA4_11D7_B6CC_0007E980B7D4_.wvu.Rows" localSheetId="0" hidden="1">'Анализ бюджета'!#REF!,'Анализ бюджета'!$32:$38</definedName>
    <definedName name="Z_A91D99C2_8122_48C0_91AB_172E51C62B1D_.wvu.PrintArea" localSheetId="0" hidden="1">'Анализ бюджета'!$A$1:$K$235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бюджета'!$A$1:$L$236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бюджета'!$177:$177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бюджета'!$A$1:$K$235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бюджета'!$A$1:$L$236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бюджета'!$41:$42,'Анализ бюджета'!$53:$54,'Анализ бюджета'!$177:$177</definedName>
    <definedName name="Z_E64E5F61_FD5E_11DA_AA5B_0004761D6C8E_.wvu.PrintArea" localSheetId="0" hidden="1">'Анализ бюджета'!$A$1:$K$235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бюджета'!$G$59</definedName>
    <definedName name="Всего_расходов_2002">'Анализ бюджета'!#REF!</definedName>
    <definedName name="Всего_расходов_2003">'Анализ бюджета'!$G$161</definedName>
    <definedName name="_xlnm.Print_Titles" localSheetId="0">'Анализ бюджета'!$4:$5</definedName>
    <definedName name="_xlnm.Print_Area" localSheetId="0">'Анализ бюджета'!$A$1:$L$231</definedName>
  </definedNames>
  <calcPr calcId="125725" fullPrecision="0"/>
  <customWorkbookViews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наташа - Личное представление" guid="{19D3A214-C4D6-4FE6-9A50-A9E846DFEC72}" mergeInterval="0" personalView="1" maximized="1" windowWidth="1276" windowHeight="884" activeSheetId="1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Athlon - Личное представление" guid="{AE4F8834-9834-4486-A1C0-FEF04E11EC4A}" mergeInterval="0" personalView="1" maximized="1" windowWidth="1020" windowHeight="587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Tatyana - Личное представление" guid="{CD228F81-555E-11D7-A5BE-0050BF58DBA5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Elena - Личное представление" guid="{8F58F720-5478-11D7-8E43-00002120D636}" mergeInterval="0" personalView="1" maximized="1" windowWidth="796" windowHeight="438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МФ - Личное представление" guid="{E64E5F61-FD5E-11DA-AA5B-0004761D6C8E}" mergeInterval="0" personalView="1" maximized="1" windowWidth="796" windowHeight="438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L223" i="1"/>
  <c r="H221"/>
  <c r="H220"/>
  <c r="H224"/>
  <c r="H223"/>
  <c r="I220" l="1"/>
  <c r="I221"/>
  <c r="I222"/>
  <c r="I224"/>
  <c r="K223"/>
  <c r="K207"/>
  <c r="K199"/>
  <c r="K200"/>
  <c r="K201"/>
  <c r="K202"/>
  <c r="K168"/>
  <c r="K169"/>
  <c r="K154"/>
  <c r="K155"/>
  <c r="K157"/>
  <c r="K158"/>
  <c r="K159"/>
  <c r="K150"/>
  <c r="K152"/>
  <c r="K147"/>
  <c r="K146"/>
  <c r="K127"/>
  <c r="K129"/>
  <c r="K131"/>
  <c r="K132"/>
  <c r="K133"/>
  <c r="K134"/>
  <c r="K135"/>
  <c r="K136"/>
  <c r="K138"/>
  <c r="K139"/>
  <c r="K140"/>
  <c r="K141"/>
  <c r="K142"/>
  <c r="K143"/>
  <c r="K145"/>
  <c r="K118"/>
  <c r="K119"/>
  <c r="K120"/>
  <c r="K122"/>
  <c r="K123"/>
  <c r="K125"/>
  <c r="K12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5"/>
  <c r="K37"/>
  <c r="K40"/>
  <c r="K41"/>
  <c r="K42"/>
  <c r="K43"/>
  <c r="K44"/>
  <c r="K45"/>
  <c r="K46"/>
  <c r="K48"/>
  <c r="K49"/>
  <c r="K50"/>
  <c r="K51"/>
  <c r="K52"/>
  <c r="K53"/>
  <c r="K54"/>
  <c r="K55"/>
  <c r="K56"/>
  <c r="K59"/>
  <c r="K62"/>
  <c r="J47"/>
  <c r="I150"/>
  <c r="I152"/>
  <c r="I140"/>
  <c r="I141"/>
  <c r="I142"/>
  <c r="I143"/>
  <c r="I145"/>
  <c r="I147"/>
  <c r="I122"/>
  <c r="I123"/>
  <c r="I125"/>
  <c r="I127"/>
  <c r="I129"/>
  <c r="I132"/>
  <c r="I133"/>
  <c r="I134"/>
  <c r="I135"/>
  <c r="I136"/>
  <c r="I118"/>
  <c r="I119"/>
  <c r="I105"/>
  <c r="I107"/>
  <c r="I108"/>
  <c r="I110"/>
  <c r="I111"/>
  <c r="I112"/>
  <c r="I114"/>
  <c r="I53"/>
  <c r="I54"/>
  <c r="I55"/>
  <c r="I56"/>
  <c r="I33"/>
  <c r="I35"/>
  <c r="I37"/>
  <c r="I32"/>
  <c r="H216"/>
  <c r="G219"/>
  <c r="H125"/>
  <c r="H51"/>
  <c r="H44"/>
  <c r="H39"/>
  <c r="H37"/>
  <c r="H38"/>
  <c r="K107" l="1"/>
  <c r="K105"/>
  <c r="E38"/>
  <c r="D38"/>
  <c r="K99"/>
  <c r="I25" l="1"/>
  <c r="L25"/>
  <c r="L45"/>
  <c r="L46"/>
  <c r="L47"/>
  <c r="L48"/>
  <c r="L49"/>
  <c r="L50"/>
  <c r="L52"/>
  <c r="L54"/>
  <c r="L56"/>
  <c r="L58"/>
  <c r="J52"/>
  <c r="J54"/>
  <c r="J56"/>
  <c r="J58"/>
  <c r="J46"/>
  <c r="J48"/>
  <c r="J49"/>
  <c r="J50"/>
  <c r="D57"/>
  <c r="E57"/>
  <c r="F57"/>
  <c r="G57"/>
  <c r="L57" s="1"/>
  <c r="C57"/>
  <c r="J57" l="1"/>
  <c r="I173"/>
  <c r="I183"/>
  <c r="I188"/>
  <c r="I209"/>
  <c r="E194"/>
  <c r="C194"/>
  <c r="F194"/>
  <c r="G194"/>
  <c r="D194"/>
  <c r="L207"/>
  <c r="J207"/>
  <c r="G136" l="1"/>
  <c r="G115" s="1"/>
  <c r="F136"/>
  <c r="E142"/>
  <c r="E136" s="1"/>
  <c r="E115" s="1"/>
  <c r="C142"/>
  <c r="C136" s="1"/>
  <c r="D142"/>
  <c r="D136" s="1"/>
  <c r="G153"/>
  <c r="G89"/>
  <c r="G85"/>
  <c r="E153"/>
  <c r="E145"/>
  <c r="E97"/>
  <c r="E89"/>
  <c r="E85"/>
  <c r="D123" l="1"/>
  <c r="D112"/>
  <c r="C161" l="1"/>
  <c r="C160" s="1"/>
  <c r="F116"/>
  <c r="F115" s="1"/>
  <c r="F153"/>
  <c r="F97"/>
  <c r="C116"/>
  <c r="D116"/>
  <c r="D97"/>
  <c r="D85"/>
  <c r="J188"/>
  <c r="C190"/>
  <c r="E190"/>
  <c r="F190"/>
  <c r="G190"/>
  <c r="D190"/>
  <c r="L192"/>
  <c r="D163"/>
  <c r="D175"/>
  <c r="D174" s="1"/>
  <c r="D161"/>
  <c r="D160" s="1"/>
  <c r="E161"/>
  <c r="E160" s="1"/>
  <c r="F161"/>
  <c r="F160" s="1"/>
  <c r="G161"/>
  <c r="G160" s="1"/>
  <c r="L209"/>
  <c r="K209"/>
  <c r="J209"/>
  <c r="I195"/>
  <c r="J195"/>
  <c r="G208"/>
  <c r="F208"/>
  <c r="F193" s="1"/>
  <c r="E208"/>
  <c r="E193" s="1"/>
  <c r="D208"/>
  <c r="D193" s="1"/>
  <c r="C208"/>
  <c r="I208" l="1"/>
  <c r="G193"/>
  <c r="K208"/>
  <c r="J208"/>
  <c r="L208"/>
  <c r="C91"/>
  <c r="C89" s="1"/>
  <c r="I49" l="1"/>
  <c r="D44"/>
  <c r="E44"/>
  <c r="F44"/>
  <c r="G44"/>
  <c r="J44" s="1"/>
  <c r="C44"/>
  <c r="D55"/>
  <c r="E55"/>
  <c r="F55"/>
  <c r="G55"/>
  <c r="C55"/>
  <c r="L55" l="1"/>
  <c r="J55"/>
  <c r="L221"/>
  <c r="L220"/>
  <c r="L213"/>
  <c r="L211"/>
  <c r="L206"/>
  <c r="L199"/>
  <c r="L200"/>
  <c r="L201"/>
  <c r="L202"/>
  <c r="L198"/>
  <c r="L196"/>
  <c r="L191"/>
  <c r="L188"/>
  <c r="L181"/>
  <c r="L182"/>
  <c r="L183"/>
  <c r="L184"/>
  <c r="L180"/>
  <c r="L178"/>
  <c r="L176"/>
  <c r="L173"/>
  <c r="L166"/>
  <c r="L167"/>
  <c r="L168"/>
  <c r="L169"/>
  <c r="L165"/>
  <c r="L163"/>
  <c r="L162"/>
  <c r="L158"/>
  <c r="L159"/>
  <c r="L157"/>
  <c r="L154"/>
  <c r="L153"/>
  <c r="L150"/>
  <c r="L151"/>
  <c r="L152"/>
  <c r="L149"/>
  <c r="L117"/>
  <c r="L118"/>
  <c r="L119"/>
  <c r="L120"/>
  <c r="L121"/>
  <c r="L122"/>
  <c r="L123"/>
  <c r="L124"/>
  <c r="L125"/>
  <c r="L126"/>
  <c r="L127"/>
  <c r="L128"/>
  <c r="L129"/>
  <c r="L130"/>
  <c r="L131"/>
  <c r="L138"/>
  <c r="L132"/>
  <c r="L133"/>
  <c r="L134"/>
  <c r="L135"/>
  <c r="L136"/>
  <c r="L137"/>
  <c r="L139"/>
  <c r="L140"/>
  <c r="L141"/>
  <c r="L142"/>
  <c r="L143"/>
  <c r="L145"/>
  <c r="L146"/>
  <c r="L147"/>
  <c r="L116"/>
  <c r="L114"/>
  <c r="L88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87"/>
  <c r="L81"/>
  <c r="L64"/>
  <c r="L65"/>
  <c r="L66"/>
  <c r="L67"/>
  <c r="L68"/>
  <c r="L69"/>
  <c r="L70"/>
  <c r="L71"/>
  <c r="L72"/>
  <c r="L73"/>
  <c r="L74"/>
  <c r="L75"/>
  <c r="L76"/>
  <c r="L63"/>
  <c r="L43"/>
  <c r="L33"/>
  <c r="L35"/>
  <c r="L36"/>
  <c r="L37"/>
  <c r="L39"/>
  <c r="L40"/>
  <c r="L29"/>
  <c r="L31"/>
  <c r="L24"/>
  <c r="L26"/>
  <c r="L27"/>
  <c r="L15"/>
  <c r="L18"/>
  <c r="L20"/>
  <c r="L21"/>
  <c r="L10"/>
  <c r="L12"/>
  <c r="G9"/>
  <c r="G8" s="1"/>
  <c r="G11"/>
  <c r="G14"/>
  <c r="G13" s="1"/>
  <c r="G17"/>
  <c r="G19"/>
  <c r="G23"/>
  <c r="G30"/>
  <c r="G34"/>
  <c r="G38"/>
  <c r="G42"/>
  <c r="L44"/>
  <c r="G51"/>
  <c r="G53"/>
  <c r="G62"/>
  <c r="G77"/>
  <c r="G175"/>
  <c r="G174" s="1"/>
  <c r="G210"/>
  <c r="G212"/>
  <c r="G222"/>
  <c r="G226"/>
  <c r="G227"/>
  <c r="G228"/>
  <c r="G229"/>
  <c r="G231"/>
  <c r="F231"/>
  <c r="F229"/>
  <c r="F228"/>
  <c r="F227"/>
  <c r="F226"/>
  <c r="F222"/>
  <c r="F219"/>
  <c r="F212"/>
  <c r="F210"/>
  <c r="F175"/>
  <c r="F174" s="1"/>
  <c r="F89"/>
  <c r="F85"/>
  <c r="F77"/>
  <c r="F62"/>
  <c r="F53"/>
  <c r="F51"/>
  <c r="F42"/>
  <c r="F38"/>
  <c r="F34"/>
  <c r="F30"/>
  <c r="F23"/>
  <c r="F19"/>
  <c r="F17"/>
  <c r="F14"/>
  <c r="F13" s="1"/>
  <c r="F11"/>
  <c r="F9"/>
  <c r="F8" s="1"/>
  <c r="L53" l="1"/>
  <c r="F41"/>
  <c r="L41" s="1"/>
  <c r="L51"/>
  <c r="G41"/>
  <c r="L8"/>
  <c r="L19"/>
  <c r="L30"/>
  <c r="L38"/>
  <c r="L11"/>
  <c r="L17"/>
  <c r="L23"/>
  <c r="L34"/>
  <c r="F84"/>
  <c r="G84"/>
  <c r="G218"/>
  <c r="L210"/>
  <c r="L190"/>
  <c r="L174"/>
  <c r="L77"/>
  <c r="L222"/>
  <c r="L212"/>
  <c r="L175"/>
  <c r="L161"/>
  <c r="L115"/>
  <c r="L85"/>
  <c r="L62"/>
  <c r="L42"/>
  <c r="L160"/>
  <c r="L13"/>
  <c r="L89"/>
  <c r="L219"/>
  <c r="L28"/>
  <c r="L32"/>
  <c r="L14"/>
  <c r="L9"/>
  <c r="G22"/>
  <c r="G16"/>
  <c r="G7" s="1"/>
  <c r="F16"/>
  <c r="F218"/>
  <c r="F22"/>
  <c r="L22" s="1"/>
  <c r="E175"/>
  <c r="E174" s="1"/>
  <c r="I63"/>
  <c r="I64"/>
  <c r="I65"/>
  <c r="I67"/>
  <c r="I68"/>
  <c r="I69"/>
  <c r="I70"/>
  <c r="I72"/>
  <c r="I74"/>
  <c r="I75"/>
  <c r="I76"/>
  <c r="I79"/>
  <c r="I80"/>
  <c r="I81"/>
  <c r="I82"/>
  <c r="I83"/>
  <c r="I87"/>
  <c r="I88"/>
  <c r="I91"/>
  <c r="I92"/>
  <c r="I93"/>
  <c r="I94"/>
  <c r="I95"/>
  <c r="I99"/>
  <c r="I101"/>
  <c r="I102"/>
  <c r="I104"/>
  <c r="I120"/>
  <c r="I149"/>
  <c r="I154"/>
  <c r="I155"/>
  <c r="I157"/>
  <c r="I158"/>
  <c r="I159"/>
  <c r="I162"/>
  <c r="I163"/>
  <c r="I165"/>
  <c r="I166"/>
  <c r="I167"/>
  <c r="I169"/>
  <c r="I170"/>
  <c r="I171"/>
  <c r="I172"/>
  <c r="I176"/>
  <c r="I177"/>
  <c r="I178"/>
  <c r="I180"/>
  <c r="I181"/>
  <c r="I182"/>
  <c r="I184"/>
  <c r="I185"/>
  <c r="I186"/>
  <c r="I187"/>
  <c r="I189"/>
  <c r="I191"/>
  <c r="I192"/>
  <c r="I196"/>
  <c r="I198"/>
  <c r="I199"/>
  <c r="I200"/>
  <c r="I202"/>
  <c r="I203"/>
  <c r="I204"/>
  <c r="I205"/>
  <c r="I206"/>
  <c r="I211"/>
  <c r="I213"/>
  <c r="E212"/>
  <c r="E210"/>
  <c r="I153"/>
  <c r="D153"/>
  <c r="I116"/>
  <c r="D108"/>
  <c r="I97"/>
  <c r="I85"/>
  <c r="E77"/>
  <c r="E62"/>
  <c r="D89"/>
  <c r="C108"/>
  <c r="L218" l="1"/>
  <c r="L84"/>
  <c r="G214"/>
  <c r="G6"/>
  <c r="G59" s="1"/>
  <c r="H25" s="1"/>
  <c r="F7"/>
  <c r="L7" s="1"/>
  <c r="L16"/>
  <c r="I190"/>
  <c r="E84"/>
  <c r="D84"/>
  <c r="C193"/>
  <c r="C97"/>
  <c r="D62"/>
  <c r="C62"/>
  <c r="H58" l="1"/>
  <c r="H47"/>
  <c r="H57"/>
  <c r="H46"/>
  <c r="H48"/>
  <c r="H195"/>
  <c r="H207"/>
  <c r="H209"/>
  <c r="H208"/>
  <c r="L195"/>
  <c r="H49"/>
  <c r="G216"/>
  <c r="H56"/>
  <c r="H55"/>
  <c r="F6"/>
  <c r="F59" s="1"/>
  <c r="E214"/>
  <c r="E222"/>
  <c r="E219"/>
  <c r="I10"/>
  <c r="I12"/>
  <c r="I15"/>
  <c r="I18"/>
  <c r="I20"/>
  <c r="I21"/>
  <c r="I24"/>
  <c r="I26"/>
  <c r="I27"/>
  <c r="I29"/>
  <c r="I31"/>
  <c r="I40"/>
  <c r="I43"/>
  <c r="I52"/>
  <c r="E53"/>
  <c r="E51"/>
  <c r="E42"/>
  <c r="E34"/>
  <c r="E30"/>
  <c r="E23"/>
  <c r="E19"/>
  <c r="E17"/>
  <c r="E14"/>
  <c r="E13" s="1"/>
  <c r="E11"/>
  <c r="E9"/>
  <c r="E8" s="1"/>
  <c r="E41" l="1"/>
  <c r="L194"/>
  <c r="L6"/>
  <c r="L59"/>
  <c r="E218"/>
  <c r="E22"/>
  <c r="E16"/>
  <c r="L193" l="1"/>
  <c r="F214"/>
  <c r="E7"/>
  <c r="E6" s="1"/>
  <c r="I28"/>
  <c r="L214" l="1"/>
  <c r="F216"/>
  <c r="L216" s="1"/>
  <c r="E59"/>
  <c r="E216" l="1"/>
  <c r="D145"/>
  <c r="D125"/>
  <c r="C85"/>
  <c r="C84" s="1"/>
  <c r="D115" l="1"/>
  <c r="I161"/>
  <c r="I160"/>
  <c r="J37"/>
  <c r="D34"/>
  <c r="C34"/>
  <c r="J130" l="1"/>
  <c r="J107"/>
  <c r="C53" l="1"/>
  <c r="D53"/>
  <c r="C51"/>
  <c r="D51"/>
  <c r="J51" s="1"/>
  <c r="J53" l="1"/>
  <c r="I51"/>
  <c r="J133"/>
  <c r="J134"/>
  <c r="J135"/>
  <c r="J139"/>
  <c r="J120"/>
  <c r="I44" l="1"/>
  <c r="J45"/>
  <c r="I62" l="1"/>
  <c r="D17"/>
  <c r="C153" l="1"/>
  <c r="J127"/>
  <c r="J125"/>
  <c r="I89" l="1"/>
  <c r="K163" l="1"/>
  <c r="J163"/>
  <c r="K68"/>
  <c r="K69"/>
  <c r="K70"/>
  <c r="J68"/>
  <c r="J69"/>
  <c r="J70"/>
  <c r="I115" l="1"/>
  <c r="J36"/>
  <c r="J119" l="1"/>
  <c r="J132" l="1"/>
  <c r="J29" l="1"/>
  <c r="C145" l="1"/>
  <c r="K196" l="1"/>
  <c r="J196"/>
  <c r="I175" l="1"/>
  <c r="I174"/>
  <c r="I194"/>
  <c r="I193"/>
  <c r="K178"/>
  <c r="J178"/>
  <c r="J112" l="1"/>
  <c r="K112"/>
  <c r="J64" l="1"/>
  <c r="K75" l="1"/>
  <c r="J129"/>
  <c r="C175" l="1"/>
  <c r="C174" s="1"/>
  <c r="K149"/>
  <c r="J149"/>
  <c r="J150"/>
  <c r="J151"/>
  <c r="J152"/>
  <c r="J147"/>
  <c r="J143"/>
  <c r="K92" l="1"/>
  <c r="K93"/>
  <c r="K94"/>
  <c r="K95"/>
  <c r="K101"/>
  <c r="K102"/>
  <c r="K104"/>
  <c r="J92"/>
  <c r="J93"/>
  <c r="J94"/>
  <c r="J95"/>
  <c r="J101"/>
  <c r="J102"/>
  <c r="J103"/>
  <c r="J104"/>
  <c r="J99"/>
  <c r="J98" l="1"/>
  <c r="J145"/>
  <c r="J126"/>
  <c r="J146"/>
  <c r="K97" l="1"/>
  <c r="J97"/>
  <c r="L155"/>
  <c r="J155"/>
  <c r="J189"/>
  <c r="K189"/>
  <c r="L189"/>
  <c r="J131" l="1"/>
  <c r="J123"/>
  <c r="K183"/>
  <c r="K184"/>
  <c r="K181"/>
  <c r="J183"/>
  <c r="J184"/>
  <c r="J181"/>
  <c r="L187"/>
  <c r="K187"/>
  <c r="J187"/>
  <c r="L205" l="1"/>
  <c r="K205"/>
  <c r="J205"/>
  <c r="J201"/>
  <c r="J202"/>
  <c r="J199"/>
  <c r="J168"/>
  <c r="J166"/>
  <c r="J165"/>
  <c r="L172"/>
  <c r="K172"/>
  <c r="J172"/>
  <c r="J169"/>
  <c r="K166"/>
  <c r="J162"/>
  <c r="C38"/>
  <c r="J40"/>
  <c r="C14"/>
  <c r="D227"/>
  <c r="C227"/>
  <c r="C219"/>
  <c r="C228"/>
  <c r="D228"/>
  <c r="J12"/>
  <c r="D42"/>
  <c r="D41" s="1"/>
  <c r="I42"/>
  <c r="D30"/>
  <c r="I30"/>
  <c r="D23"/>
  <c r="I23"/>
  <c r="D19"/>
  <c r="I19"/>
  <c r="I17"/>
  <c r="D14"/>
  <c r="D13" s="1"/>
  <c r="I14"/>
  <c r="D11"/>
  <c r="I11"/>
  <c r="D9"/>
  <c r="D8" s="1"/>
  <c r="I9"/>
  <c r="I8" l="1"/>
  <c r="I13"/>
  <c r="I16"/>
  <c r="I22"/>
  <c r="D22"/>
  <c r="D16"/>
  <c r="D7" s="1"/>
  <c r="J11"/>
  <c r="C9"/>
  <c r="C30"/>
  <c r="C23"/>
  <c r="C11"/>
  <c r="D77"/>
  <c r="I77"/>
  <c r="C77"/>
  <c r="K213"/>
  <c r="J213"/>
  <c r="I212"/>
  <c r="D212"/>
  <c r="C212"/>
  <c r="I7" l="1"/>
  <c r="D6"/>
  <c r="K212"/>
  <c r="J212"/>
  <c r="J154"/>
  <c r="C115"/>
  <c r="J138"/>
  <c r="J122"/>
  <c r="J121"/>
  <c r="K111"/>
  <c r="J111"/>
  <c r="J26"/>
  <c r="I6" l="1"/>
  <c r="K115"/>
  <c r="J158" l="1"/>
  <c r="K88"/>
  <c r="J88"/>
  <c r="J33"/>
  <c r="J35" l="1"/>
  <c r="J39"/>
  <c r="J9"/>
  <c r="J10"/>
  <c r="J15"/>
  <c r="J18"/>
  <c r="J20"/>
  <c r="J21"/>
  <c r="J24"/>
  <c r="J27"/>
  <c r="J28"/>
  <c r="J31"/>
  <c r="J32"/>
  <c r="J43"/>
  <c r="C42"/>
  <c r="C41" s="1"/>
  <c r="C19"/>
  <c r="C17"/>
  <c r="C13"/>
  <c r="C8"/>
  <c r="D59" l="1"/>
  <c r="J59" s="1"/>
  <c r="I41"/>
  <c r="C22"/>
  <c r="J34"/>
  <c r="J38"/>
  <c r="J42"/>
  <c r="J30"/>
  <c r="J13"/>
  <c r="J23"/>
  <c r="J19"/>
  <c r="J17"/>
  <c r="J14"/>
  <c r="J8"/>
  <c r="C16"/>
  <c r="C7" s="1"/>
  <c r="C6" l="1"/>
  <c r="C59" s="1"/>
  <c r="J41"/>
  <c r="J22"/>
  <c r="J16"/>
  <c r="I59" l="1"/>
  <c r="H53"/>
  <c r="H45"/>
  <c r="H40"/>
  <c r="H52"/>
  <c r="H9"/>
  <c r="H59"/>
  <c r="H12"/>
  <c r="H36"/>
  <c r="H11"/>
  <c r="H29"/>
  <c r="K6"/>
  <c r="J7"/>
  <c r="J6"/>
  <c r="H33" l="1"/>
  <c r="H26"/>
  <c r="D226"/>
  <c r="H35" l="1"/>
  <c r="H34"/>
  <c r="H27"/>
  <c r="H50"/>
  <c r="H54"/>
  <c r="H43"/>
  <c r="H31"/>
  <c r="H28"/>
  <c r="H24"/>
  <c r="H20"/>
  <c r="H18"/>
  <c r="H15"/>
  <c r="H32"/>
  <c r="H21"/>
  <c r="H10"/>
  <c r="H8"/>
  <c r="H14"/>
  <c r="H16"/>
  <c r="H23"/>
  <c r="H17"/>
  <c r="H13"/>
  <c r="H7"/>
  <c r="H19"/>
  <c r="H42"/>
  <c r="H30"/>
  <c r="H41"/>
  <c r="H22"/>
  <c r="H6"/>
  <c r="J167" l="1"/>
  <c r="K167"/>
  <c r="D229" l="1"/>
  <c r="D231"/>
  <c r="L230"/>
  <c r="K230"/>
  <c r="J230"/>
  <c r="L227"/>
  <c r="K227"/>
  <c r="J227"/>
  <c r="C226"/>
  <c r="C229"/>
  <c r="C231"/>
  <c r="K206"/>
  <c r="J206"/>
  <c r="J200"/>
  <c r="K198"/>
  <c r="J198"/>
  <c r="K173"/>
  <c r="J173"/>
  <c r="K165"/>
  <c r="K76"/>
  <c r="J76"/>
  <c r="K74"/>
  <c r="J74"/>
  <c r="J62" l="1"/>
  <c r="K228"/>
  <c r="L228"/>
  <c r="J228"/>
  <c r="K231"/>
  <c r="K229"/>
  <c r="L229"/>
  <c r="J229"/>
  <c r="K226"/>
  <c r="L226"/>
  <c r="J226"/>
  <c r="J75"/>
  <c r="J231"/>
  <c r="L231"/>
  <c r="J83" l="1"/>
  <c r="K83"/>
  <c r="L83"/>
  <c r="J89" l="1"/>
  <c r="J63"/>
  <c r="K63"/>
  <c r="K64"/>
  <c r="J65"/>
  <c r="K65"/>
  <c r="J71"/>
  <c r="J72"/>
  <c r="K72"/>
  <c r="J79"/>
  <c r="K79"/>
  <c r="L79"/>
  <c r="J85"/>
  <c r="K85"/>
  <c r="J87"/>
  <c r="K87"/>
  <c r="K89"/>
  <c r="J91"/>
  <c r="K91"/>
  <c r="J105"/>
  <c r="J114"/>
  <c r="K114"/>
  <c r="J157"/>
  <c r="J159"/>
  <c r="J116"/>
  <c r="K116"/>
  <c r="J118"/>
  <c r="J136"/>
  <c r="J140"/>
  <c r="J141"/>
  <c r="J142"/>
  <c r="J153"/>
  <c r="K153"/>
  <c r="K162"/>
  <c r="J170"/>
  <c r="K170"/>
  <c r="L170"/>
  <c r="J180"/>
  <c r="K180"/>
  <c r="J182"/>
  <c r="K182"/>
  <c r="K188"/>
  <c r="J176"/>
  <c r="K176"/>
  <c r="J185"/>
  <c r="K185"/>
  <c r="L185"/>
  <c r="J191"/>
  <c r="K191"/>
  <c r="J192"/>
  <c r="J194"/>
  <c r="K194"/>
  <c r="K195"/>
  <c r="J203"/>
  <c r="K203"/>
  <c r="L203"/>
  <c r="J211"/>
  <c r="K211"/>
  <c r="J81"/>
  <c r="K81"/>
  <c r="J110"/>
  <c r="K110"/>
  <c r="J67"/>
  <c r="K67"/>
  <c r="D210"/>
  <c r="D214" s="1"/>
  <c r="I210"/>
  <c r="C210"/>
  <c r="K174" l="1"/>
  <c r="J175"/>
  <c r="K161"/>
  <c r="J161"/>
  <c r="K175"/>
  <c r="J210"/>
  <c r="J193"/>
  <c r="J190"/>
  <c r="J115"/>
  <c r="J77"/>
  <c r="K210"/>
  <c r="K193"/>
  <c r="K190"/>
  <c r="K160"/>
  <c r="K77"/>
  <c r="J160" l="1"/>
  <c r="J174"/>
  <c r="K220" l="1"/>
  <c r="K221"/>
  <c r="J220"/>
  <c r="J221"/>
  <c r="J224" l="1"/>
  <c r="K224"/>
  <c r="C222"/>
  <c r="C218" s="1"/>
  <c r="D222" l="1"/>
  <c r="D218" s="1"/>
  <c r="D216"/>
  <c r="J223" l="1"/>
  <c r="K222" l="1"/>
  <c r="J222"/>
  <c r="I218"/>
  <c r="J218" l="1"/>
  <c r="H222"/>
  <c r="K218"/>
  <c r="H218"/>
  <c r="J108" l="1"/>
  <c r="K108"/>
  <c r="I214" l="1"/>
  <c r="I84"/>
  <c r="K84"/>
  <c r="J84"/>
  <c r="J214" s="1"/>
  <c r="H107" l="1"/>
  <c r="H139"/>
  <c r="H130"/>
  <c r="H120"/>
  <c r="H158"/>
  <c r="H226"/>
  <c r="H231"/>
  <c r="K214"/>
  <c r="H227"/>
  <c r="H205"/>
  <c r="H203"/>
  <c r="H127"/>
  <c r="L224"/>
  <c r="H110"/>
  <c r="H141"/>
  <c r="H180"/>
  <c r="H176"/>
  <c r="H191"/>
  <c r="H228"/>
  <c r="H187"/>
  <c r="H185"/>
  <c r="H229"/>
  <c r="H155"/>
  <c r="H230"/>
  <c r="H145"/>
  <c r="H129"/>
  <c r="H149"/>
  <c r="H152"/>
  <c r="H151"/>
  <c r="H143"/>
  <c r="H94"/>
  <c r="H101"/>
  <c r="H104"/>
  <c r="H95"/>
  <c r="H103"/>
  <c r="H189"/>
  <c r="H131"/>
  <c r="H183"/>
  <c r="H184"/>
  <c r="H181"/>
  <c r="H199"/>
  <c r="H202"/>
  <c r="H169"/>
  <c r="H168"/>
  <c r="H212"/>
  <c r="H135"/>
  <c r="H74"/>
  <c r="H198"/>
  <c r="H123"/>
  <c r="H172"/>
  <c r="H166"/>
  <c r="H213"/>
  <c r="H154"/>
  <c r="H133"/>
  <c r="H122"/>
  <c r="H138"/>
  <c r="H88"/>
  <c r="H75"/>
  <c r="H173"/>
  <c r="H83"/>
  <c r="H165"/>
  <c r="H63"/>
  <c r="H65"/>
  <c r="H72"/>
  <c r="H85"/>
  <c r="H89"/>
  <c r="H105"/>
  <c r="H157"/>
  <c r="H116"/>
  <c r="H136"/>
  <c r="H142"/>
  <c r="H161"/>
  <c r="H170"/>
  <c r="H182"/>
  <c r="H175"/>
  <c r="H81"/>
  <c r="H193"/>
  <c r="H115"/>
  <c r="I216"/>
  <c r="H108"/>
  <c r="H69"/>
  <c r="H70"/>
  <c r="H119"/>
  <c r="H112"/>
  <c r="H111"/>
  <c r="H121"/>
  <c r="H76"/>
  <c r="H200"/>
  <c r="H206"/>
  <c r="H163"/>
  <c r="H68"/>
  <c r="H132"/>
  <c r="H196"/>
  <c r="H178"/>
  <c r="H97"/>
  <c r="H214"/>
  <c r="H126"/>
  <c r="H146"/>
  <c r="H150"/>
  <c r="H147"/>
  <c r="H92"/>
  <c r="H98"/>
  <c r="H102"/>
  <c r="H93"/>
  <c r="H99"/>
  <c r="H177"/>
  <c r="H201"/>
  <c r="H167"/>
  <c r="H192"/>
  <c r="H211"/>
  <c r="H210"/>
  <c r="H190"/>
  <c r="H160"/>
  <c r="H67"/>
  <c r="H174"/>
  <c r="H77"/>
  <c r="H62"/>
  <c r="H64"/>
  <c r="H71"/>
  <c r="H79"/>
  <c r="H87"/>
  <c r="H91"/>
  <c r="H114"/>
  <c r="H159"/>
  <c r="H118"/>
  <c r="H140"/>
  <c r="H153"/>
  <c r="H162"/>
  <c r="H188"/>
  <c r="H194"/>
  <c r="H84"/>
  <c r="J216" l="1"/>
  <c r="K216"/>
  <c r="C214"/>
  <c r="C216" s="1"/>
</calcChain>
</file>

<file path=xl/sharedStrings.xml><?xml version="1.0" encoding="utf-8"?>
<sst xmlns="http://schemas.openxmlformats.org/spreadsheetml/2006/main" count="361" uniqueCount="288">
  <si>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</si>
  <si>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</si>
  <si>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</si>
  <si>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</si>
  <si>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</si>
  <si>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</si>
  <si>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</si>
  <si>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</si>
  <si>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</si>
  <si>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</si>
  <si>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</si>
  <si>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</si>
  <si>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</si>
  <si>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</si>
  <si>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</si>
  <si>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</si>
  <si>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</si>
  <si>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</si>
  <si>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</si>
  <si>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</si>
  <si>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</si>
  <si>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</si>
  <si>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</si>
  <si>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</si>
  <si>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</si>
  <si>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</si>
  <si>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</si>
  <si>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</si>
  <si>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</si>
  <si>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</si>
  <si>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</si>
  <si>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</si>
  <si>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</si>
  <si>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</si>
  <si>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</si>
  <si>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</si>
  <si>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</si>
  <si>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</si>
  <si>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</si>
  <si>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</si>
  <si>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</si>
  <si>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</si>
  <si>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</si>
  <si>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</si>
  <si>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</si>
  <si>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</si>
  <si>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</si>
  <si>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</si>
  <si>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</si>
  <si>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</si>
  <si>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</si>
  <si>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</si>
  <si>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</si>
  <si>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</si>
  <si>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</si>
  <si>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</si>
  <si>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</si>
  <si>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</si>
  <si>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</si>
  <si>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</si>
  <si>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</si>
  <si>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</si>
  <si>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</si>
  <si>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</si>
  <si>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</si>
  <si>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</si>
  <si>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</si>
  <si>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</si>
  <si>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</si>
  <si>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</si>
  <si>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</si>
  <si>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</si>
  <si>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</si>
  <si>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</si>
  <si>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</si>
  <si>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</si>
  <si>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</si>
  <si>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</si>
  <si>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</si>
  <si>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</si>
  <si>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</si>
  <si>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</si>
  <si>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</si>
  <si>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</si>
  <si>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</si>
  <si>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</si>
  <si>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</si>
  <si>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</si>
  <si>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</si>
  <si>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</si>
  <si>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</si>
  <si>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</si>
  <si>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</si>
  <si>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</si>
  <si>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</si>
  <si>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</si>
  <si>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</si>
  <si>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</si>
  <si>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</si>
  <si>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</si>
  <si>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</si>
  <si>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</si>
  <si>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</si>
  <si>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</si>
  <si>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</si>
  <si>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</si>
  <si>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</si>
  <si>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</si>
  <si>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</si>
  <si>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</si>
  <si>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</si>
  <si>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</si>
  <si>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</si>
  <si>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</si>
  <si>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</si>
  <si>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</si>
  <si>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</si>
  <si>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</si>
  <si>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</si>
  <si>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</si>
  <si>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</si>
  <si>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</si>
  <si>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</si>
  <si>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</si>
  <si>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</si>
  <si>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</si>
  <si>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</si>
  <si>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</si>
  <si>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</si>
  <si>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</si>
  <si>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</si>
  <si>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</si>
  <si>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</si>
  <si>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</si>
  <si>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</si>
  <si>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</si>
  <si>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</si>
  <si>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</si>
  <si>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</si>
  <si>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</si>
  <si>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</si>
  <si>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</si>
  <si>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</si>
  <si>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</si>
  <si>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</si>
  <si>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</si>
  <si>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</si>
  <si>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</si>
  <si>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</si>
  <si>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</si>
  <si>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</si>
  <si>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</si>
  <si>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</si>
  <si>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</si>
  <si>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</si>
  <si>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</si>
  <si>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</si>
  <si>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</si>
  <si>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</si>
  <si>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</si>
  <si>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</si>
  <si>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</si>
  <si>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</si>
  <si>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</si>
  <si>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</si>
  <si>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</si>
  <si>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</si>
  <si>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</si>
  <si>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</si>
  <si>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 xml:space="preserve">- прочие расходы  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</si>
  <si>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</si>
  <si>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</si>
  <si>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</si>
  <si>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</si>
  <si>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</si>
  <si>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</si>
  <si>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</si>
  <si>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</si>
  <si>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</si>
  <si>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</si>
  <si>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</si>
  <si>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</si>
  <si>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</si>
  <si>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</si>
  <si>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</si>
  <si>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В том числе:</t>
  </si>
  <si>
    <t>611</t>
  </si>
  <si>
    <t>Погашение кредиторской задолженности за 2014 год (ВЦП "Дорожная деятельность...")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</si>
  <si>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</si>
  <si>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</si>
  <si>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</si>
  <si>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</si>
  <si>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>Межбюджетные трансферты</t>
  </si>
  <si>
    <t>в том числе по МБУ "Городское хозяйство":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</si>
  <si>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</si>
  <si>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</si>
  <si>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</si>
  <si>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</si>
  <si>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</si>
  <si>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</si>
  <si>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</si>
  <si>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В том числе по МБУ "Городское хозяйство":</t>
  </si>
  <si>
    <t>-субсидии бюджетным учреждениям на иные цели.</t>
  </si>
  <si>
    <t>- субсидии бюджетным учреждениям на иные цели.</t>
  </si>
  <si>
    <t>ДОХОДЫ ОТ КОМПЕНСАЦИИ ЗАТРАТ ГОСУДАРСТВА</t>
  </si>
  <si>
    <t>3700000000</t>
  </si>
  <si>
    <t>3600000000</t>
  </si>
  <si>
    <t>3500000000</t>
  </si>
  <si>
    <t>612</t>
  </si>
  <si>
    <t>5200000000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</si>
  <si>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</si>
  <si>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</si>
  <si>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</si>
  <si>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</si>
  <si>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- предотвращения рисков возникновения ЧС  (в рамках ВЦП) в т.ч.оплата кред.задолж.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</si>
  <si>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</si>
  <si>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</si>
  <si>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4700000000</t>
  </si>
  <si>
    <t>000 1 16 51040 02 0000 140</t>
  </si>
  <si>
    <t>Иные межбюджетные трансферты</t>
  </si>
  <si>
    <t>Межбюджетные трансферты, на реализацию программ в сфере дорожного хозяйтсва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</si>
  <si>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</si>
  <si>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</si>
  <si>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</si>
  <si>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</si>
  <si>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6900103500            6900103700</t>
  </si>
  <si>
    <t>611,612</t>
  </si>
  <si>
    <t>6900103400</t>
  </si>
  <si>
    <t>73002Z0000                 104</t>
  </si>
  <si>
    <t>73002Z0000                    100</t>
  </si>
  <si>
    <t xml:space="preserve"> 4700000000</t>
  </si>
  <si>
    <t>730031200</t>
  </si>
  <si>
    <t>7100405400               7100411800</t>
  </si>
  <si>
    <t>- МП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годы"</t>
  </si>
  <si>
    <t xml:space="preserve">Уточненный  годовой план </t>
  </si>
  <si>
    <t>Уд. вес
в 2019 г.</t>
  </si>
  <si>
    <t>119 2 02 45393 13 0000 150</t>
  </si>
  <si>
    <t>000 2 02 04000 00 0000 150</t>
  </si>
  <si>
    <t>119 2 02 49999 13 0000 150</t>
  </si>
  <si>
    <t>119 2 02 25555 13 0000 150</t>
  </si>
  <si>
    <t>119 2 02 01001 13 0000 150</t>
  </si>
  <si>
    <t>000 2 02 01000 00 0000 150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</si>
  <si>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</si>
  <si>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</si>
  <si>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000 2 07 00000 00 0000 000</t>
  </si>
  <si>
    <t>119 2 07 05030 13 0073 150</t>
  </si>
  <si>
    <t>119 2 02 29999 13 0080 150</t>
  </si>
  <si>
    <t>000 2 02 20000 00 0000 150</t>
  </si>
  <si>
    <t>119 2 02 25021 13 0000 150</t>
  </si>
  <si>
    <t>Субсидии бюджетам городских поселений на мероприятия по стимулированию программ развития жилищного строительства субъектов Российской Федерации</t>
  </si>
  <si>
    <t>119 2 02 29999 13 0075 150</t>
  </si>
  <si>
    <t>Субсидии бюджетам городских поселений области на обеспечение повышения оплаты труда некоторых категорий работников мунциипальных учреждений</t>
  </si>
  <si>
    <t>6800000000</t>
  </si>
  <si>
    <t>420000000</t>
  </si>
  <si>
    <t>- обеспечение первичных мер пожарной безопасности в границах населенных пунктов в рамках МП</t>
  </si>
  <si>
    <t>- озеленение и прочие мероприятия по благоустройству  общественных территорий</t>
  </si>
  <si>
    <t>1105</t>
  </si>
  <si>
    <t>Другие вопросы в области физической культуры и спорта</t>
  </si>
  <si>
    <t>612, 414, 244</t>
  </si>
  <si>
    <t>Муниципальная программа «Молодёжь муниципального образования город Энгельс Энгельсского муниципального района Саратовской области» на 2016 - 2021 годы</t>
  </si>
  <si>
    <t>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2017-2021 годы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</si>
  <si>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2017 - 2021 годы</t>
  </si>
  <si>
    <t>1004</t>
  </si>
  <si>
    <t>Охрана семьи и детства</t>
  </si>
  <si>
    <t>73001Z0000</t>
  </si>
  <si>
    <t>Анализ исполнения  бюджета муниципального образования город Энгельс за  за 1 полугодие 2019 года</t>
  </si>
  <si>
    <t>План 1 полугодия на 01.07.2019 г.</t>
  </si>
  <si>
    <t>Фактическое
исполнение
на 01.07.2018 г.</t>
  </si>
  <si>
    <t>Фактическое
исполнение
на 01.07.2019 г.</t>
  </si>
  <si>
    <t>Процент исполнения плана 1 полугодия</t>
  </si>
  <si>
    <t>Сравнение исполнения на 01.07.2018 и 2019 гг.      (гр.7-гр.6)</t>
  </si>
  <si>
    <t>46000000,710F150210</t>
  </si>
  <si>
    <t xml:space="preserve"> - строительство, реконструкция,кап.ремонти ремонт автомобильных дорог общего пользования за счет средств областного дорожного фонда</t>
  </si>
  <si>
    <t>- строительство, реконструкция,кап.ремонт и ремонт автомобильных дорог общего пользования</t>
  </si>
  <si>
    <t>7300201500            7300207700                                5900207700</t>
  </si>
  <si>
    <t>71009Z0000;710F150210,   46000000</t>
  </si>
  <si>
    <t>- содержание, экспертиза и оценка жил.помещений</t>
  </si>
  <si>
    <t>7100300000</t>
  </si>
  <si>
    <t>119 2 02 29999 13 0073 150</t>
  </si>
  <si>
    <t>Субсидии бюджетам городских поселений области на реализацию проектов развития муниципальных образований области, основанных на местных инициативах</t>
  </si>
  <si>
    <t>119 2 02 29999 13 0071 150</t>
  </si>
  <si>
    <t>000 2 18 05000 00 0000 180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</si>
  <si>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</si>
  <si>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119 2 18 05010 13 0000 180</t>
  </si>
  <si>
    <t>Доходы бюджетов городских поселений от возврата бюджетными учреждениями остатков субсидий прошлых лет</t>
  </si>
  <si>
    <t>123 1 11 05013 13 0000 120</t>
  </si>
  <si>
    <t>123 1 11 05025 13 0000 120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</si>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</sst>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4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3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justify" vertical="center" wrapText="1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49" fontId="23" fillId="5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justify" vertical="center"/>
    </xf>
    <xf numFmtId="167" fontId="23" fillId="5" borderId="1" xfId="0" applyNumberFormat="1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indent="1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8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3" fillId="6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Continuous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165" fontId="3" fillId="6" borderId="1" xfId="3" applyNumberFormat="1" applyFont="1" applyFill="1" applyBorder="1" applyAlignment="1">
      <alignment horizontal="right" vertical="center"/>
    </xf>
    <xf numFmtId="168" fontId="3" fillId="6" borderId="1" xfId="0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8" fontId="3" fillId="5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8" fontId="9" fillId="3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5" fontId="9" fillId="6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8" fontId="8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165" fontId="23" fillId="6" borderId="1" xfId="3" applyNumberFormat="1" applyFont="1" applyFill="1" applyBorder="1" applyAlignment="1">
      <alignment horizontal="right" vertical="center"/>
    </xf>
    <xf numFmtId="168" fontId="23" fillId="6" borderId="1" xfId="0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5" fontId="9" fillId="9" borderId="1" xfId="3" applyNumberFormat="1" applyFont="1" applyFill="1" applyBorder="1" applyAlignment="1">
      <alignment horizontal="right" vertical="center"/>
    </xf>
    <xf numFmtId="168" fontId="9" fillId="9" borderId="1" xfId="0" applyNumberFormat="1" applyFont="1" applyFill="1" applyBorder="1" applyAlignment="1">
      <alignment horizontal="right" vertical="center"/>
    </xf>
    <xf numFmtId="167" fontId="9" fillId="9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5" fontId="2" fillId="6" borderId="2" xfId="3" applyNumberFormat="1" applyFont="1" applyFill="1" applyBorder="1" applyAlignment="1">
      <alignment horizontal="right" vertical="center"/>
    </xf>
    <xf numFmtId="165" fontId="8" fillId="6" borderId="2" xfId="3" applyNumberFormat="1" applyFont="1" applyFill="1" applyBorder="1" applyAlignment="1">
      <alignment vertical="center"/>
    </xf>
    <xf numFmtId="165" fontId="8" fillId="6" borderId="3" xfId="3" applyNumberFormat="1" applyFont="1" applyFill="1" applyBorder="1" applyAlignment="1">
      <alignment vertical="center"/>
    </xf>
    <xf numFmtId="167" fontId="2" fillId="6" borderId="1" xfId="0" applyNumberFormat="1" applyFont="1" applyFill="1" applyBorder="1" applyAlignment="1">
      <alignment horizontal="justify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3" fillId="0" borderId="4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5" fillId="6" borderId="0" xfId="0" applyNumberFormat="1" applyFont="1" applyFill="1" applyBorder="1" applyAlignment="1">
      <alignment horizontal="justify" vertical="center"/>
    </xf>
    <xf numFmtId="0" fontId="2" fillId="6" borderId="0" xfId="0" applyFont="1" applyFill="1" applyBorder="1" applyAlignment="1">
      <alignment horizontal="center" vertical="center"/>
    </xf>
    <xf numFmtId="167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1" xfId="0" applyNumberFormat="1" applyFont="1" applyFill="1" applyBorder="1" applyAlignment="1" applyProtection="1">
      <alignment horizontal="right" vertical="center" wrapText="1"/>
      <protection locked="0"/>
    </xf>
    <xf numFmtId="168" fontId="9" fillId="4" borderId="1" xfId="0" applyNumberFormat="1" applyFont="1" applyFill="1" applyBorder="1" applyAlignment="1">
      <alignment horizontal="right" vertical="center"/>
    </xf>
    <xf numFmtId="0" fontId="2" fillId="6" borderId="1" xfId="0" applyNumberFormat="1" applyFont="1" applyFill="1" applyBorder="1" applyAlignment="1">
      <alignment horizontal="justify" vertical="center"/>
    </xf>
    <xf numFmtId="49" fontId="8" fillId="6" borderId="0" xfId="0" applyNumberFormat="1" applyFont="1" applyFill="1" applyBorder="1" applyAlignment="1">
      <alignment horizontal="justify" vertical="center" wrapText="1"/>
    </xf>
    <xf numFmtId="49" fontId="3" fillId="6" borderId="0" xfId="0" applyNumberFormat="1" applyFont="1" applyFill="1" applyBorder="1" applyAlignment="1">
      <alignment horizontal="justify" vertical="center" wrapText="1"/>
    </xf>
    <xf numFmtId="167" fontId="3" fillId="6" borderId="0" xfId="0" applyNumberFormat="1" applyFont="1" applyFill="1" applyBorder="1" applyAlignment="1">
      <alignment horizontal="right" vertical="center"/>
    </xf>
    <xf numFmtId="165" fontId="9" fillId="4" borderId="2" xfId="3" applyNumberFormat="1" applyFont="1" applyFill="1" applyBorder="1" applyAlignment="1">
      <alignment vertical="center"/>
    </xf>
    <xf numFmtId="165" fontId="2" fillId="4" borderId="2" xfId="3" applyNumberFormat="1" applyFont="1" applyFill="1" applyBorder="1" applyAlignment="1">
      <alignment horizontal="right" vertical="center"/>
    </xf>
    <xf numFmtId="165" fontId="2" fillId="4" borderId="3" xfId="3" applyNumberFormat="1" applyFont="1" applyFill="1" applyBorder="1" applyAlignment="1">
      <alignment horizontal="right" vertical="center"/>
    </xf>
    <xf numFmtId="168" fontId="2" fillId="4" borderId="2" xfId="0" applyNumberFormat="1" applyFont="1" applyFill="1" applyBorder="1" applyAlignment="1">
      <alignment horizontal="right" vertical="center"/>
    </xf>
    <xf numFmtId="168" fontId="2" fillId="4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4" borderId="2" xfId="0" applyNumberFormat="1" applyFont="1" applyFill="1" applyBorder="1" applyAlignment="1">
      <alignment horizontal="right" vertical="center"/>
    </xf>
    <xf numFmtId="167" fontId="9" fillId="4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 applyProtection="1">
      <alignment horizontal="right" vertical="center" wrapText="1"/>
      <protection locked="0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8C2"/>
      <color rgb="FFB7FFC2"/>
      <color rgb="FFB7F9C2"/>
      <color rgb="FFFDE9D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M484"/>
  <sheetViews>
    <sheetView tabSelected="1" showRuler="0" zoomScaleNormal="100" zoomScaleSheetLayoutView="160" workbookViewId="0">
      <pane ySplit="5" topLeftCell="A41" activePane="bottomLeft" state="frozenSplit"/>
      <selection pane="bottomLeft" activeCell="L48" sqref="L48"/>
    </sheetView>
  </sheetViews>
  <sheetFormatPr defaultColWidth="9.140625" defaultRowHeight="13.5"/>
  <cols>
    <col min="1" max="1" width="18.7109375" style="27" customWidth="1"/>
    <col min="2" max="2" width="39.7109375" style="58" customWidth="1"/>
    <col min="3" max="3" width="12.140625" style="58" customWidth="1"/>
    <col min="4" max="5" width="11.85546875" style="59" customWidth="1"/>
    <col min="6" max="7" width="12.42578125" style="60" customWidth="1"/>
    <col min="8" max="9" width="9.28515625" style="168" customWidth="1"/>
    <col min="10" max="10" width="9.5703125" style="60" customWidth="1"/>
    <col min="11" max="11" width="9.85546875" style="60" customWidth="1"/>
    <col min="12" max="12" width="10.7109375" style="60" customWidth="1"/>
    <col min="13" max="16384" width="9.140625" style="2"/>
  </cols>
  <sheetData>
    <row r="1" spans="1:13">
      <c r="H1" s="265"/>
      <c r="I1" s="265"/>
      <c r="J1" s="265"/>
      <c r="K1" s="265"/>
      <c r="L1" s="265"/>
    </row>
    <row r="2" spans="1:13" ht="16.5">
      <c r="A2" s="268" t="s">
        <v>265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61"/>
    </row>
    <row r="3" spans="1:13">
      <c r="A3" s="62"/>
      <c r="B3" s="63"/>
      <c r="C3" s="63"/>
      <c r="D3" s="64"/>
      <c r="E3" s="251"/>
      <c r="F3" s="252"/>
      <c r="G3" s="12"/>
      <c r="H3" s="191"/>
      <c r="I3" s="191"/>
      <c r="L3" s="27" t="s">
        <v>120</v>
      </c>
    </row>
    <row r="4" spans="1:13" s="11" customFormat="1" ht="63.75">
      <c r="A4" s="149" t="s">
        <v>18</v>
      </c>
      <c r="B4" s="150" t="s">
        <v>20</v>
      </c>
      <c r="C4" s="242" t="s">
        <v>67</v>
      </c>
      <c r="D4" s="242" t="s">
        <v>234</v>
      </c>
      <c r="E4" s="242" t="s">
        <v>266</v>
      </c>
      <c r="F4" s="242" t="s">
        <v>267</v>
      </c>
      <c r="G4" s="242" t="s">
        <v>268</v>
      </c>
      <c r="H4" s="189" t="s">
        <v>235</v>
      </c>
      <c r="I4" s="189" t="s">
        <v>269</v>
      </c>
      <c r="J4" s="190" t="s">
        <v>19</v>
      </c>
      <c r="K4" s="91" t="s">
        <v>11</v>
      </c>
      <c r="L4" s="92" t="s">
        <v>270</v>
      </c>
    </row>
    <row r="5" spans="1:13" s="37" customFormat="1" ht="11.25">
      <c r="A5" s="36">
        <v>1</v>
      </c>
      <c r="B5" s="65" t="s">
        <v>68</v>
      </c>
      <c r="C5" s="195">
        <v>3</v>
      </c>
      <c r="D5" s="38">
        <v>4</v>
      </c>
      <c r="E5" s="38">
        <v>5</v>
      </c>
      <c r="F5" s="36">
        <v>6</v>
      </c>
      <c r="G5" s="36">
        <v>7</v>
      </c>
      <c r="H5" s="192">
        <v>8</v>
      </c>
      <c r="I5" s="192">
        <v>9</v>
      </c>
      <c r="J5" s="193">
        <v>10</v>
      </c>
      <c r="K5" s="192">
        <v>11</v>
      </c>
      <c r="L5" s="194">
        <v>12</v>
      </c>
    </row>
    <row r="6" spans="1:13" s="13" customFormat="1" ht="16.5">
      <c r="A6" s="41" t="s">
        <v>28</v>
      </c>
      <c r="B6" s="126" t="s">
        <v>155</v>
      </c>
      <c r="C6" s="117">
        <f>C7+C22</f>
        <v>656726.30000000005</v>
      </c>
      <c r="D6" s="117">
        <f t="shared" ref="D6:G6" si="0">D7+D22</f>
        <v>787045.3</v>
      </c>
      <c r="E6" s="117">
        <f t="shared" si="0"/>
        <v>351415.5</v>
      </c>
      <c r="F6" s="117">
        <f t="shared" ref="F6" si="1">F7+F22</f>
        <v>245132.9</v>
      </c>
      <c r="G6" s="117">
        <f t="shared" si="0"/>
        <v>350554.1</v>
      </c>
      <c r="H6" s="234">
        <f t="shared" ref="H6:H39" si="2">G6/Всего_доходов_2003</f>
        <v>0.83599999999999997</v>
      </c>
      <c r="I6" s="214">
        <f t="shared" ref="I6:I31" si="3">G6/E6</f>
        <v>0.998</v>
      </c>
      <c r="J6" s="78">
        <f t="shared" ref="J6:J44" si="4">G6-D6</f>
        <v>-436491.2</v>
      </c>
      <c r="K6" s="77">
        <f t="shared" ref="K6:K62" si="5">G6/D6</f>
        <v>0.44500000000000001</v>
      </c>
      <c r="L6" s="97">
        <f>G6-F6</f>
        <v>105421.2</v>
      </c>
      <c r="M6" s="20"/>
    </row>
    <row r="7" spans="1:13" s="13" customFormat="1">
      <c r="A7" s="41"/>
      <c r="B7" s="42" t="s">
        <v>12</v>
      </c>
      <c r="C7" s="117">
        <f>C9+C11+C13+C16</f>
        <v>574362.69999999995</v>
      </c>
      <c r="D7" s="117">
        <f t="shared" ref="D7:G7" si="6">D9+D11+D13+D16</f>
        <v>574362.69999999995</v>
      </c>
      <c r="E7" s="117">
        <f t="shared" si="6"/>
        <v>215729.1</v>
      </c>
      <c r="F7" s="117">
        <f t="shared" ref="F7" si="7">F9+F11+F13+F16</f>
        <v>211085.4</v>
      </c>
      <c r="G7" s="117">
        <f t="shared" si="6"/>
        <v>214791.1</v>
      </c>
      <c r="H7" s="234">
        <f t="shared" si="2"/>
        <v>0.51200000000000001</v>
      </c>
      <c r="I7" s="214">
        <f t="shared" si="3"/>
        <v>0.996</v>
      </c>
      <c r="J7" s="78">
        <f t="shared" si="4"/>
        <v>-359571.6</v>
      </c>
      <c r="K7" s="77">
        <f t="shared" si="5"/>
        <v>0.374</v>
      </c>
      <c r="L7" s="97">
        <f t="shared" ref="L7:L59" si="8">G7-F7</f>
        <v>3705.7</v>
      </c>
      <c r="M7" s="20"/>
    </row>
    <row r="8" spans="1:13" s="13" customFormat="1">
      <c r="A8" s="41" t="s">
        <v>29</v>
      </c>
      <c r="B8" s="42" t="s">
        <v>30</v>
      </c>
      <c r="C8" s="117">
        <f>SUM(C9)</f>
        <v>297874.90000000002</v>
      </c>
      <c r="D8" s="117">
        <f t="shared" ref="D8:G8" si="9">SUM(D9)</f>
        <v>297874.90000000002</v>
      </c>
      <c r="E8" s="117">
        <f t="shared" si="9"/>
        <v>134808.4</v>
      </c>
      <c r="F8" s="117">
        <f t="shared" si="9"/>
        <v>126708.7</v>
      </c>
      <c r="G8" s="117">
        <f t="shared" si="9"/>
        <v>133806.9</v>
      </c>
      <c r="H8" s="234">
        <f t="shared" si="2"/>
        <v>0.31900000000000001</v>
      </c>
      <c r="I8" s="214">
        <f t="shared" si="3"/>
        <v>0.99299999999999999</v>
      </c>
      <c r="J8" s="78">
        <f t="shared" si="4"/>
        <v>-164068</v>
      </c>
      <c r="K8" s="77">
        <f t="shared" si="5"/>
        <v>0.44900000000000001</v>
      </c>
      <c r="L8" s="97">
        <f t="shared" si="8"/>
        <v>7098.2</v>
      </c>
      <c r="M8" s="20"/>
    </row>
    <row r="9" spans="1:13" s="13" customFormat="1">
      <c r="A9" s="41" t="s">
        <v>31</v>
      </c>
      <c r="B9" s="96" t="s">
        <v>13</v>
      </c>
      <c r="C9" s="117">
        <f>C10</f>
        <v>297874.90000000002</v>
      </c>
      <c r="D9" s="117">
        <f t="shared" ref="D9:G9" si="10">D10</f>
        <v>297874.90000000002</v>
      </c>
      <c r="E9" s="117">
        <f t="shared" si="10"/>
        <v>134808.4</v>
      </c>
      <c r="F9" s="117">
        <f t="shared" si="10"/>
        <v>126708.7</v>
      </c>
      <c r="G9" s="117">
        <f t="shared" si="10"/>
        <v>133806.9</v>
      </c>
      <c r="H9" s="234">
        <f t="shared" si="2"/>
        <v>0.31900000000000001</v>
      </c>
      <c r="I9" s="214">
        <f t="shared" si="3"/>
        <v>0.99299999999999999</v>
      </c>
      <c r="J9" s="78">
        <f t="shared" si="4"/>
        <v>-164068</v>
      </c>
      <c r="K9" s="77">
        <f t="shared" si="5"/>
        <v>0.44900000000000001</v>
      </c>
      <c r="L9" s="97">
        <f t="shared" si="8"/>
        <v>7098.2</v>
      </c>
      <c r="M9" s="20"/>
    </row>
    <row r="10" spans="1:13" s="13" customFormat="1" ht="83.25">
      <c r="A10" s="43" t="s">
        <v>121</v>
      </c>
      <c r="B10" s="45" t="s">
        <v>132</v>
      </c>
      <c r="C10" s="118">
        <v>297874.90000000002</v>
      </c>
      <c r="D10" s="107">
        <v>297874.90000000002</v>
      </c>
      <c r="E10" s="107">
        <v>134808.4</v>
      </c>
      <c r="F10" s="146">
        <v>126708.7</v>
      </c>
      <c r="G10" s="146">
        <v>133806.9</v>
      </c>
      <c r="H10" s="223">
        <f t="shared" si="2"/>
        <v>0.31900000000000001</v>
      </c>
      <c r="I10" s="214">
        <f t="shared" si="3"/>
        <v>0.99299999999999999</v>
      </c>
      <c r="J10" s="94">
        <f t="shared" si="4"/>
        <v>-164068</v>
      </c>
      <c r="K10" s="77">
        <f t="shared" si="5"/>
        <v>0.44900000000000001</v>
      </c>
      <c r="L10" s="97">
        <f t="shared" si="8"/>
        <v>7098.2</v>
      </c>
      <c r="M10" s="20"/>
    </row>
    <row r="11" spans="1:13" s="13" customFormat="1" ht="27">
      <c r="A11" s="41" t="s">
        <v>152</v>
      </c>
      <c r="B11" s="48" t="s">
        <v>157</v>
      </c>
      <c r="C11" s="117">
        <f>C12</f>
        <v>21166.1</v>
      </c>
      <c r="D11" s="117">
        <f t="shared" ref="D11:G11" si="11">D12</f>
        <v>21166.1</v>
      </c>
      <c r="E11" s="117">
        <f t="shared" si="11"/>
        <v>10778</v>
      </c>
      <c r="F11" s="117">
        <f t="shared" si="11"/>
        <v>9054.7999999999993</v>
      </c>
      <c r="G11" s="117">
        <f t="shared" si="11"/>
        <v>10606.8</v>
      </c>
      <c r="H11" s="235">
        <f t="shared" si="2"/>
        <v>2.5000000000000001E-2</v>
      </c>
      <c r="I11" s="214">
        <f t="shared" si="3"/>
        <v>0.98399999999999999</v>
      </c>
      <c r="J11" s="94">
        <f t="shared" si="4"/>
        <v>-10559.3</v>
      </c>
      <c r="K11" s="77">
        <f t="shared" si="5"/>
        <v>0.501</v>
      </c>
      <c r="L11" s="97">
        <f t="shared" si="8"/>
        <v>1552</v>
      </c>
      <c r="M11" s="20"/>
    </row>
    <row r="12" spans="1:13" s="13" customFormat="1" ht="27">
      <c r="A12" s="43" t="s">
        <v>179</v>
      </c>
      <c r="B12" s="143" t="s">
        <v>158</v>
      </c>
      <c r="C12" s="118">
        <v>21166.1</v>
      </c>
      <c r="D12" s="107">
        <v>21166.1</v>
      </c>
      <c r="E12" s="107">
        <v>10778</v>
      </c>
      <c r="F12" s="107">
        <v>9054.7999999999993</v>
      </c>
      <c r="G12" s="107">
        <v>10606.8</v>
      </c>
      <c r="H12" s="223">
        <f t="shared" si="2"/>
        <v>2.5000000000000001E-2</v>
      </c>
      <c r="I12" s="214">
        <f t="shared" si="3"/>
        <v>0.98399999999999999</v>
      </c>
      <c r="J12" s="94">
        <f t="shared" si="4"/>
        <v>-10559.3</v>
      </c>
      <c r="K12" s="77">
        <f t="shared" si="5"/>
        <v>0.501</v>
      </c>
      <c r="L12" s="97">
        <f t="shared" si="8"/>
        <v>1552</v>
      </c>
      <c r="M12" s="20"/>
    </row>
    <row r="13" spans="1:13" s="19" customFormat="1">
      <c r="A13" s="41" t="s">
        <v>88</v>
      </c>
      <c r="B13" s="48" t="s">
        <v>14</v>
      </c>
      <c r="C13" s="117">
        <f>SUM(C14)</f>
        <v>4752</v>
      </c>
      <c r="D13" s="117">
        <f t="shared" ref="D13:G13" si="12">SUM(D14)</f>
        <v>4752</v>
      </c>
      <c r="E13" s="117">
        <f t="shared" si="12"/>
        <v>4752</v>
      </c>
      <c r="F13" s="117">
        <f t="shared" si="12"/>
        <v>3726.4</v>
      </c>
      <c r="G13" s="117">
        <f t="shared" si="12"/>
        <v>5479.1</v>
      </c>
      <c r="H13" s="234">
        <f t="shared" si="2"/>
        <v>1.2999999999999999E-2</v>
      </c>
      <c r="I13" s="214">
        <f t="shared" si="3"/>
        <v>1.153</v>
      </c>
      <c r="J13" s="78">
        <f t="shared" si="4"/>
        <v>727.1</v>
      </c>
      <c r="K13" s="77">
        <f t="shared" si="5"/>
        <v>1.153</v>
      </c>
      <c r="L13" s="97">
        <f t="shared" si="8"/>
        <v>1752.7</v>
      </c>
      <c r="M13" s="21"/>
    </row>
    <row r="14" spans="1:13" s="19" customFormat="1">
      <c r="A14" s="41" t="s">
        <v>32</v>
      </c>
      <c r="B14" s="42" t="s">
        <v>0</v>
      </c>
      <c r="C14" s="117">
        <f>C15</f>
        <v>4752</v>
      </c>
      <c r="D14" s="117">
        <f t="shared" ref="D14:G14" si="13">D15</f>
        <v>4752</v>
      </c>
      <c r="E14" s="117">
        <f t="shared" si="13"/>
        <v>4752</v>
      </c>
      <c r="F14" s="117">
        <f t="shared" si="13"/>
        <v>3726.4</v>
      </c>
      <c r="G14" s="117">
        <f t="shared" si="13"/>
        <v>5479.1</v>
      </c>
      <c r="H14" s="234">
        <f t="shared" si="2"/>
        <v>1.2999999999999999E-2</v>
      </c>
      <c r="I14" s="214">
        <f t="shared" si="3"/>
        <v>1.153</v>
      </c>
      <c r="J14" s="78">
        <f t="shared" si="4"/>
        <v>727.1</v>
      </c>
      <c r="K14" s="77">
        <f t="shared" si="5"/>
        <v>1.153</v>
      </c>
      <c r="L14" s="97">
        <f t="shared" si="8"/>
        <v>1752.7</v>
      </c>
      <c r="M14" s="21"/>
    </row>
    <row r="15" spans="1:13" s="19" customFormat="1">
      <c r="A15" s="43" t="s">
        <v>76</v>
      </c>
      <c r="B15" s="45" t="s">
        <v>0</v>
      </c>
      <c r="C15" s="119">
        <v>4752</v>
      </c>
      <c r="D15" s="25">
        <v>4752</v>
      </c>
      <c r="E15" s="25">
        <v>4752</v>
      </c>
      <c r="F15" s="25">
        <v>3726.4</v>
      </c>
      <c r="G15" s="25">
        <v>5479.1</v>
      </c>
      <c r="H15" s="223">
        <f t="shared" si="2"/>
        <v>1.2999999999999999E-2</v>
      </c>
      <c r="I15" s="214">
        <f t="shared" si="3"/>
        <v>1.153</v>
      </c>
      <c r="J15" s="94">
        <f t="shared" si="4"/>
        <v>727.1</v>
      </c>
      <c r="K15" s="77">
        <f t="shared" si="5"/>
        <v>1.153</v>
      </c>
      <c r="L15" s="97">
        <f t="shared" si="8"/>
        <v>1752.7</v>
      </c>
      <c r="M15" s="21"/>
    </row>
    <row r="16" spans="1:13" s="19" customFormat="1">
      <c r="A16" s="41" t="s">
        <v>89</v>
      </c>
      <c r="B16" s="42" t="s">
        <v>15</v>
      </c>
      <c r="C16" s="117">
        <f>SUM(C17+C19)</f>
        <v>250569.7</v>
      </c>
      <c r="D16" s="117">
        <f t="shared" ref="D16:G16" si="14">SUM(D17+D19)</f>
        <v>250569.7</v>
      </c>
      <c r="E16" s="117">
        <f t="shared" si="14"/>
        <v>65390.7</v>
      </c>
      <c r="F16" s="117">
        <f t="shared" ref="F16" si="15">SUM(F17+F19)</f>
        <v>71595.5</v>
      </c>
      <c r="G16" s="117">
        <f t="shared" si="14"/>
        <v>64898.3</v>
      </c>
      <c r="H16" s="234">
        <f t="shared" si="2"/>
        <v>0.155</v>
      </c>
      <c r="I16" s="214">
        <f t="shared" si="3"/>
        <v>0.99199999999999999</v>
      </c>
      <c r="J16" s="78">
        <f t="shared" si="4"/>
        <v>-185671.4</v>
      </c>
      <c r="K16" s="77">
        <f t="shared" si="5"/>
        <v>0.25900000000000001</v>
      </c>
      <c r="L16" s="97">
        <f t="shared" si="8"/>
        <v>-6697.2</v>
      </c>
      <c r="M16" s="21"/>
    </row>
    <row r="17" spans="1:13" s="23" customFormat="1">
      <c r="A17" s="41" t="s">
        <v>35</v>
      </c>
      <c r="B17" s="42" t="s">
        <v>34</v>
      </c>
      <c r="C17" s="117">
        <f>C18</f>
        <v>104969.7</v>
      </c>
      <c r="D17" s="117">
        <f t="shared" ref="D17:G17" si="16">D18</f>
        <v>104969.7</v>
      </c>
      <c r="E17" s="117">
        <f t="shared" si="16"/>
        <v>21400</v>
      </c>
      <c r="F17" s="117">
        <f t="shared" si="16"/>
        <v>15490.4</v>
      </c>
      <c r="G17" s="117">
        <f t="shared" si="16"/>
        <v>21274.799999999999</v>
      </c>
      <c r="H17" s="234">
        <f t="shared" si="2"/>
        <v>5.0999999999999997E-2</v>
      </c>
      <c r="I17" s="214">
        <f t="shared" si="3"/>
        <v>0.99399999999999999</v>
      </c>
      <c r="J17" s="78">
        <f t="shared" si="4"/>
        <v>-83694.899999999994</v>
      </c>
      <c r="K17" s="77">
        <f t="shared" si="5"/>
        <v>0.20300000000000001</v>
      </c>
      <c r="L17" s="97">
        <f t="shared" si="8"/>
        <v>5784.4</v>
      </c>
      <c r="M17" s="22"/>
    </row>
    <row r="18" spans="1:13" s="19" customFormat="1" ht="40.5">
      <c r="A18" s="43" t="s">
        <v>180</v>
      </c>
      <c r="B18" s="45" t="s">
        <v>36</v>
      </c>
      <c r="C18" s="120">
        <v>104969.7</v>
      </c>
      <c r="D18" s="57">
        <v>104969.7</v>
      </c>
      <c r="E18" s="57">
        <v>21400</v>
      </c>
      <c r="F18" s="57">
        <v>15490.4</v>
      </c>
      <c r="G18" s="57">
        <v>21274.799999999999</v>
      </c>
      <c r="H18" s="223">
        <f t="shared" si="2"/>
        <v>5.0999999999999997E-2</v>
      </c>
      <c r="I18" s="214">
        <f t="shared" si="3"/>
        <v>0.99399999999999999</v>
      </c>
      <c r="J18" s="94">
        <f t="shared" si="4"/>
        <v>-83694.899999999994</v>
      </c>
      <c r="K18" s="77">
        <f t="shared" si="5"/>
        <v>0.20300000000000001</v>
      </c>
      <c r="L18" s="97">
        <f t="shared" si="8"/>
        <v>5784.4</v>
      </c>
      <c r="M18" s="21"/>
    </row>
    <row r="19" spans="1:13" s="23" customFormat="1">
      <c r="A19" s="41" t="s">
        <v>33</v>
      </c>
      <c r="B19" s="42" t="s">
        <v>16</v>
      </c>
      <c r="C19" s="117">
        <f>SUM(C20:C21)</f>
        <v>145600</v>
      </c>
      <c r="D19" s="117">
        <f t="shared" ref="D19:G19" si="17">SUM(D20:D21)</f>
        <v>145600</v>
      </c>
      <c r="E19" s="117">
        <f t="shared" si="17"/>
        <v>43990.7</v>
      </c>
      <c r="F19" s="117">
        <f t="shared" ref="F19" si="18">SUM(F20:F21)</f>
        <v>56105.1</v>
      </c>
      <c r="G19" s="117">
        <f t="shared" si="17"/>
        <v>43623.5</v>
      </c>
      <c r="H19" s="234">
        <f t="shared" si="2"/>
        <v>0.104</v>
      </c>
      <c r="I19" s="214">
        <f t="shared" si="3"/>
        <v>0.99199999999999999</v>
      </c>
      <c r="J19" s="78">
        <f t="shared" si="4"/>
        <v>-101976.5</v>
      </c>
      <c r="K19" s="77">
        <f t="shared" si="5"/>
        <v>0.3</v>
      </c>
      <c r="L19" s="97">
        <f t="shared" si="8"/>
        <v>-12481.6</v>
      </c>
      <c r="M19" s="22"/>
    </row>
    <row r="20" spans="1:13" s="23" customFormat="1">
      <c r="A20" s="144" t="s">
        <v>181</v>
      </c>
      <c r="B20" s="45" t="s">
        <v>177</v>
      </c>
      <c r="C20" s="120">
        <v>96000</v>
      </c>
      <c r="D20" s="57">
        <v>96000</v>
      </c>
      <c r="E20" s="57">
        <v>34500</v>
      </c>
      <c r="F20" s="57">
        <v>48553.4</v>
      </c>
      <c r="G20" s="57">
        <v>34218.5</v>
      </c>
      <c r="H20" s="223">
        <f t="shared" si="2"/>
        <v>8.2000000000000003E-2</v>
      </c>
      <c r="I20" s="214">
        <f t="shared" si="3"/>
        <v>0.99199999999999999</v>
      </c>
      <c r="J20" s="94">
        <f t="shared" si="4"/>
        <v>-61781.5</v>
      </c>
      <c r="K20" s="77">
        <f t="shared" si="5"/>
        <v>0.35599999999999998</v>
      </c>
      <c r="L20" s="97">
        <f t="shared" si="8"/>
        <v>-14334.9</v>
      </c>
      <c r="M20" s="22"/>
    </row>
    <row r="21" spans="1:13" s="19" customFormat="1">
      <c r="A21" s="144" t="s">
        <v>182</v>
      </c>
      <c r="B21" s="45" t="s">
        <v>178</v>
      </c>
      <c r="C21" s="120">
        <v>49600</v>
      </c>
      <c r="D21" s="57">
        <v>49600</v>
      </c>
      <c r="E21" s="57">
        <v>9490.7000000000007</v>
      </c>
      <c r="F21" s="57">
        <v>7551.7</v>
      </c>
      <c r="G21" s="57">
        <v>9405</v>
      </c>
      <c r="H21" s="223">
        <f t="shared" si="2"/>
        <v>2.1999999999999999E-2</v>
      </c>
      <c r="I21" s="214">
        <f t="shared" si="3"/>
        <v>0.99099999999999999</v>
      </c>
      <c r="J21" s="94">
        <f t="shared" si="4"/>
        <v>-40195</v>
      </c>
      <c r="K21" s="77">
        <f t="shared" si="5"/>
        <v>0.19</v>
      </c>
      <c r="L21" s="97">
        <f t="shared" si="8"/>
        <v>1853.3</v>
      </c>
      <c r="M21" s="21"/>
    </row>
    <row r="22" spans="1:13" s="23" customFormat="1">
      <c r="A22" s="41"/>
      <c r="B22" s="42" t="s">
        <v>17</v>
      </c>
      <c r="C22" s="117">
        <f>C23+C30+C38+C34</f>
        <v>82363.600000000006</v>
      </c>
      <c r="D22" s="117">
        <f>D23+D30+D38+D34</f>
        <v>212682.6</v>
      </c>
      <c r="E22" s="117">
        <f>E23+E30+E38+E34</f>
        <v>135686.39999999999</v>
      </c>
      <c r="F22" s="117">
        <f>F23+F30+F38+F34</f>
        <v>34047.5</v>
      </c>
      <c r="G22" s="117">
        <f>G23+G30+G38+G34</f>
        <v>135763</v>
      </c>
      <c r="H22" s="234">
        <f t="shared" si="2"/>
        <v>0.32400000000000001</v>
      </c>
      <c r="I22" s="214">
        <f t="shared" si="3"/>
        <v>1.0009999999999999</v>
      </c>
      <c r="J22" s="78">
        <f t="shared" si="4"/>
        <v>-76919.600000000006</v>
      </c>
      <c r="K22" s="77">
        <f t="shared" si="5"/>
        <v>0.63800000000000001</v>
      </c>
      <c r="L22" s="97">
        <f t="shared" si="8"/>
        <v>101715.5</v>
      </c>
      <c r="M22" s="22"/>
    </row>
    <row r="23" spans="1:13" s="19" customFormat="1" ht="40.5">
      <c r="A23" s="41" t="s">
        <v>38</v>
      </c>
      <c r="B23" s="42" t="s">
        <v>1</v>
      </c>
      <c r="C23" s="138">
        <f>SUM(C24:C28)</f>
        <v>74672.5</v>
      </c>
      <c r="D23" s="138">
        <f t="shared" ref="D23:G23" si="19">SUM(D24:D28)</f>
        <v>174672.5</v>
      </c>
      <c r="E23" s="138">
        <f t="shared" si="19"/>
        <v>131995</v>
      </c>
      <c r="F23" s="138">
        <f t="shared" ref="F23" si="20">SUM(F24:F28)</f>
        <v>25568</v>
      </c>
      <c r="G23" s="138">
        <f t="shared" si="19"/>
        <v>131685.6</v>
      </c>
      <c r="H23" s="234">
        <f t="shared" si="2"/>
        <v>0.314</v>
      </c>
      <c r="I23" s="214">
        <f t="shared" si="3"/>
        <v>0.998</v>
      </c>
      <c r="J23" s="78">
        <f t="shared" si="4"/>
        <v>-42986.9</v>
      </c>
      <c r="K23" s="77">
        <f t="shared" si="5"/>
        <v>0.754</v>
      </c>
      <c r="L23" s="97">
        <f t="shared" si="8"/>
        <v>106117.6</v>
      </c>
      <c r="M23" s="21"/>
    </row>
    <row r="24" spans="1:13" s="19" customFormat="1" ht="81">
      <c r="A24" s="43" t="s">
        <v>285</v>
      </c>
      <c r="B24" s="45" t="s">
        <v>40</v>
      </c>
      <c r="C24" s="120">
        <v>65963</v>
      </c>
      <c r="D24" s="25">
        <v>65963</v>
      </c>
      <c r="E24" s="25">
        <v>26981</v>
      </c>
      <c r="F24" s="57">
        <v>20983.5</v>
      </c>
      <c r="G24" s="57">
        <v>26681.5</v>
      </c>
      <c r="H24" s="223">
        <f t="shared" si="2"/>
        <v>6.4000000000000001E-2</v>
      </c>
      <c r="I24" s="214">
        <f t="shared" si="3"/>
        <v>0.98899999999999999</v>
      </c>
      <c r="J24" s="94">
        <f t="shared" si="4"/>
        <v>-39281.5</v>
      </c>
      <c r="K24" s="77">
        <f t="shared" si="5"/>
        <v>0.40400000000000003</v>
      </c>
      <c r="L24" s="97">
        <f t="shared" si="8"/>
        <v>5698</v>
      </c>
      <c r="M24" s="21"/>
    </row>
    <row r="25" spans="1:13" s="19" customFormat="1" ht="94.5">
      <c r="A25" s="43" t="s">
        <v>286</v>
      </c>
      <c r="B25" s="45" t="s">
        <v>287</v>
      </c>
      <c r="C25" s="120">
        <v>0</v>
      </c>
      <c r="D25" s="25">
        <v>100000</v>
      </c>
      <c r="E25" s="25">
        <v>100000</v>
      </c>
      <c r="F25" s="57">
        <v>0</v>
      </c>
      <c r="G25" s="57">
        <v>100000</v>
      </c>
      <c r="H25" s="223">
        <f t="shared" si="2"/>
        <v>0.23799999999999999</v>
      </c>
      <c r="I25" s="214">
        <f t="shared" si="3"/>
        <v>1</v>
      </c>
      <c r="J25" s="271">
        <v>0</v>
      </c>
      <c r="K25" s="77">
        <f t="shared" si="5"/>
        <v>1</v>
      </c>
      <c r="L25" s="97">
        <f t="shared" si="8"/>
        <v>100000</v>
      </c>
      <c r="M25" s="21"/>
    </row>
    <row r="26" spans="1:13" s="19" customFormat="1" ht="27">
      <c r="A26" s="144" t="s">
        <v>160</v>
      </c>
      <c r="B26" s="45" t="s">
        <v>138</v>
      </c>
      <c r="C26" s="120">
        <v>1832</v>
      </c>
      <c r="D26" s="25">
        <v>1832</v>
      </c>
      <c r="E26" s="25">
        <v>1316</v>
      </c>
      <c r="F26" s="57">
        <v>1127.3</v>
      </c>
      <c r="G26" s="57">
        <v>1312.2</v>
      </c>
      <c r="H26" s="223">
        <f t="shared" si="2"/>
        <v>3.0000000000000001E-3</v>
      </c>
      <c r="I26" s="214">
        <f t="shared" si="3"/>
        <v>0.997</v>
      </c>
      <c r="J26" s="94">
        <f t="shared" si="4"/>
        <v>-519.79999999999995</v>
      </c>
      <c r="K26" s="77">
        <f t="shared" si="5"/>
        <v>0.71599999999999997</v>
      </c>
      <c r="L26" s="97">
        <f t="shared" si="8"/>
        <v>184.9</v>
      </c>
      <c r="M26" s="21"/>
    </row>
    <row r="27" spans="1:13" s="19" customFormat="1" ht="54" hidden="1" customHeight="1">
      <c r="A27" s="144" t="s">
        <v>161</v>
      </c>
      <c r="B27" s="45" t="s">
        <v>130</v>
      </c>
      <c r="C27" s="120">
        <v>0</v>
      </c>
      <c r="D27" s="25">
        <v>0</v>
      </c>
      <c r="E27" s="25"/>
      <c r="F27" s="57">
        <v>0</v>
      </c>
      <c r="G27" s="57">
        <v>0</v>
      </c>
      <c r="H27" s="169">
        <f t="shared" si="2"/>
        <v>0</v>
      </c>
      <c r="I27" s="214" t="e">
        <f t="shared" si="3"/>
        <v>#DIV/0!</v>
      </c>
      <c r="J27" s="94">
        <f t="shared" si="4"/>
        <v>0</v>
      </c>
      <c r="K27" s="77" t="e">
        <f t="shared" si="5"/>
        <v>#DIV/0!</v>
      </c>
      <c r="L27" s="97">
        <f t="shared" si="8"/>
        <v>0</v>
      </c>
      <c r="M27" s="21"/>
    </row>
    <row r="28" spans="1:13" s="23" customFormat="1" ht="81">
      <c r="A28" s="145" t="s">
        <v>191</v>
      </c>
      <c r="B28" s="44" t="s">
        <v>77</v>
      </c>
      <c r="C28" s="121">
        <v>6877.5</v>
      </c>
      <c r="D28" s="147">
        <v>6877.5</v>
      </c>
      <c r="E28" s="147">
        <v>3698</v>
      </c>
      <c r="F28" s="34">
        <v>3457.2</v>
      </c>
      <c r="G28" s="34">
        <v>3691.9</v>
      </c>
      <c r="H28" s="223">
        <f t="shared" si="2"/>
        <v>8.9999999999999993E-3</v>
      </c>
      <c r="I28" s="214">
        <f t="shared" si="3"/>
        <v>0.998</v>
      </c>
      <c r="J28" s="94">
        <f t="shared" si="4"/>
        <v>-3185.6</v>
      </c>
      <c r="K28" s="77">
        <f t="shared" si="5"/>
        <v>0.53700000000000003</v>
      </c>
      <c r="L28" s="97">
        <f t="shared" si="8"/>
        <v>234.7</v>
      </c>
      <c r="M28" s="22"/>
    </row>
    <row r="29" spans="1:13" s="23" customFormat="1" ht="18" hidden="1" customHeight="1">
      <c r="A29" s="164" t="s">
        <v>196</v>
      </c>
      <c r="B29" s="50" t="s">
        <v>204</v>
      </c>
      <c r="C29" s="161"/>
      <c r="D29" s="162"/>
      <c r="E29" s="162"/>
      <c r="F29" s="163"/>
      <c r="G29" s="163"/>
      <c r="H29" s="223">
        <f t="shared" si="2"/>
        <v>0</v>
      </c>
      <c r="I29" s="214" t="e">
        <f t="shared" si="3"/>
        <v>#DIV/0!</v>
      </c>
      <c r="J29" s="94">
        <f t="shared" si="4"/>
        <v>0</v>
      </c>
      <c r="K29" s="77" t="e">
        <f t="shared" si="5"/>
        <v>#DIV/0!</v>
      </c>
      <c r="L29" s="97">
        <f t="shared" si="8"/>
        <v>0</v>
      </c>
      <c r="M29" s="22"/>
    </row>
    <row r="30" spans="1:13" s="19" customFormat="1" ht="27">
      <c r="A30" s="49" t="s">
        <v>37</v>
      </c>
      <c r="B30" s="50" t="s">
        <v>2</v>
      </c>
      <c r="C30" s="122">
        <f>SUM(C31:C33)</f>
        <v>7691.1</v>
      </c>
      <c r="D30" s="122">
        <f t="shared" ref="D30:G30" si="21">SUM(D31:D33)</f>
        <v>38010.1</v>
      </c>
      <c r="E30" s="122">
        <f t="shared" si="21"/>
        <v>3691.4</v>
      </c>
      <c r="F30" s="122">
        <f t="shared" ref="F30" si="22">SUM(F31:F33)</f>
        <v>8455.2999999999993</v>
      </c>
      <c r="G30" s="122">
        <f t="shared" si="21"/>
        <v>3991.5</v>
      </c>
      <c r="H30" s="234">
        <f t="shared" si="2"/>
        <v>0.01</v>
      </c>
      <c r="I30" s="214">
        <f t="shared" si="3"/>
        <v>1.081</v>
      </c>
      <c r="J30" s="78">
        <f t="shared" si="4"/>
        <v>-34018.6</v>
      </c>
      <c r="K30" s="77">
        <f t="shared" si="5"/>
        <v>0.105</v>
      </c>
      <c r="L30" s="97">
        <f t="shared" si="8"/>
        <v>-4463.8</v>
      </c>
      <c r="M30" s="21"/>
    </row>
    <row r="31" spans="1:13" s="19" customFormat="1" ht="94.5">
      <c r="A31" s="14" t="s">
        <v>162</v>
      </c>
      <c r="B31" s="44" t="s">
        <v>114</v>
      </c>
      <c r="C31" s="121">
        <v>1466.1</v>
      </c>
      <c r="D31" s="25">
        <v>31785.1</v>
      </c>
      <c r="E31" s="25">
        <v>1078.9000000000001</v>
      </c>
      <c r="F31" s="34">
        <v>1314.9</v>
      </c>
      <c r="G31" s="34">
        <v>1061.5999999999999</v>
      </c>
      <c r="H31" s="223">
        <f t="shared" si="2"/>
        <v>3.0000000000000001E-3</v>
      </c>
      <c r="I31" s="214">
        <f t="shared" si="3"/>
        <v>0.98399999999999999</v>
      </c>
      <c r="J31" s="94">
        <f t="shared" si="4"/>
        <v>-30723.5</v>
      </c>
      <c r="K31" s="77">
        <f t="shared" si="5"/>
        <v>3.3000000000000002E-2</v>
      </c>
      <c r="L31" s="97">
        <f t="shared" si="8"/>
        <v>-253.3</v>
      </c>
      <c r="M31" s="21"/>
    </row>
    <row r="32" spans="1:13" s="19" customFormat="1" ht="54">
      <c r="A32" s="14" t="s">
        <v>211</v>
      </c>
      <c r="B32" s="44" t="s">
        <v>41</v>
      </c>
      <c r="C32" s="121">
        <v>6225</v>
      </c>
      <c r="D32" s="25">
        <v>6225</v>
      </c>
      <c r="E32" s="25">
        <v>2612.5</v>
      </c>
      <c r="F32" s="34">
        <v>7140.4</v>
      </c>
      <c r="G32" s="34">
        <v>2929.9</v>
      </c>
      <c r="H32" s="223">
        <f t="shared" si="2"/>
        <v>7.0000000000000001E-3</v>
      </c>
      <c r="I32" s="214">
        <f>G32/E32</f>
        <v>1.121</v>
      </c>
      <c r="J32" s="94">
        <f t="shared" si="4"/>
        <v>-3295.1</v>
      </c>
      <c r="K32" s="77">
        <f t="shared" si="5"/>
        <v>0.47099999999999997</v>
      </c>
      <c r="L32" s="97">
        <f t="shared" si="8"/>
        <v>-4210.5</v>
      </c>
      <c r="M32" s="21"/>
    </row>
    <row r="33" spans="1:13" s="19" customFormat="1" ht="54" hidden="1" customHeight="1">
      <c r="A33" s="14" t="s">
        <v>164</v>
      </c>
      <c r="B33" s="44" t="s">
        <v>135</v>
      </c>
      <c r="C33" s="121">
        <v>0</v>
      </c>
      <c r="D33" s="25">
        <v>0</v>
      </c>
      <c r="E33" s="25"/>
      <c r="F33" s="34">
        <v>0</v>
      </c>
      <c r="G33" s="34">
        <v>0</v>
      </c>
      <c r="H33" s="223">
        <f t="shared" si="2"/>
        <v>0</v>
      </c>
      <c r="I33" s="214" t="e">
        <f t="shared" ref="I33:I37" si="23">G33/E33</f>
        <v>#DIV/0!</v>
      </c>
      <c r="J33" s="94">
        <f t="shared" si="4"/>
        <v>0</v>
      </c>
      <c r="K33" s="77" t="e">
        <f t="shared" si="5"/>
        <v>#DIV/0!</v>
      </c>
      <c r="L33" s="97">
        <f t="shared" si="8"/>
        <v>0</v>
      </c>
      <c r="M33" s="21"/>
    </row>
    <row r="34" spans="1:13" s="19" customFormat="1" ht="12.75" customHeight="1">
      <c r="A34" s="46" t="s">
        <v>133</v>
      </c>
      <c r="B34" s="47" t="s">
        <v>134</v>
      </c>
      <c r="C34" s="123">
        <f>SUM(C35:C37)</f>
        <v>0</v>
      </c>
      <c r="D34" s="123">
        <f t="shared" ref="D34:G34" si="24">SUM(D35:D37)</f>
        <v>0</v>
      </c>
      <c r="E34" s="123">
        <f t="shared" si="24"/>
        <v>0</v>
      </c>
      <c r="F34" s="123">
        <f t="shared" ref="F34" si="25">SUM(F35:F37)</f>
        <v>24.3</v>
      </c>
      <c r="G34" s="123">
        <f t="shared" si="24"/>
        <v>85.9</v>
      </c>
      <c r="H34" s="234">
        <f t="shared" si="2"/>
        <v>0</v>
      </c>
      <c r="I34" s="214">
        <v>0</v>
      </c>
      <c r="J34" s="78">
        <f t="shared" si="4"/>
        <v>85.9</v>
      </c>
      <c r="K34" s="77">
        <v>0</v>
      </c>
      <c r="L34" s="97">
        <f t="shared" si="8"/>
        <v>61.6</v>
      </c>
      <c r="M34" s="21"/>
    </row>
    <row r="35" spans="1:13" s="19" customFormat="1" ht="40.5" hidden="1" customHeight="1">
      <c r="A35" s="14" t="s">
        <v>222</v>
      </c>
      <c r="B35" s="44" t="s">
        <v>221</v>
      </c>
      <c r="C35" s="121">
        <v>0</v>
      </c>
      <c r="D35" s="25">
        <v>0</v>
      </c>
      <c r="E35" s="25"/>
      <c r="F35" s="34">
        <v>0</v>
      </c>
      <c r="G35" s="34">
        <v>0</v>
      </c>
      <c r="H35" s="223">
        <f t="shared" si="2"/>
        <v>0</v>
      </c>
      <c r="I35" s="214" t="e">
        <f t="shared" si="23"/>
        <v>#DIV/0!</v>
      </c>
      <c r="J35" s="94">
        <f t="shared" si="4"/>
        <v>0</v>
      </c>
      <c r="K35" s="77" t="e">
        <f t="shared" si="5"/>
        <v>#DIV/0!</v>
      </c>
      <c r="L35" s="97">
        <f t="shared" si="8"/>
        <v>0</v>
      </c>
      <c r="M35" s="21"/>
    </row>
    <row r="36" spans="1:13" s="19" customFormat="1" ht="54">
      <c r="A36" s="14" t="s">
        <v>218</v>
      </c>
      <c r="B36" s="44" t="s">
        <v>153</v>
      </c>
      <c r="C36" s="121">
        <v>0</v>
      </c>
      <c r="D36" s="25">
        <v>0</v>
      </c>
      <c r="E36" s="25">
        <v>0</v>
      </c>
      <c r="F36" s="34">
        <v>24.3</v>
      </c>
      <c r="G36" s="34">
        <v>85.9</v>
      </c>
      <c r="H36" s="223">
        <f t="shared" si="2"/>
        <v>0</v>
      </c>
      <c r="I36" s="214">
        <v>0</v>
      </c>
      <c r="J36" s="94">
        <f t="shared" si="4"/>
        <v>85.9</v>
      </c>
      <c r="K36" s="77">
        <v>0</v>
      </c>
      <c r="L36" s="97">
        <f t="shared" si="8"/>
        <v>61.6</v>
      </c>
      <c r="M36" s="21"/>
    </row>
    <row r="37" spans="1:13" s="19" customFormat="1" ht="54" hidden="1" customHeight="1">
      <c r="A37" s="14" t="s">
        <v>224</v>
      </c>
      <c r="B37" s="44" t="s">
        <v>223</v>
      </c>
      <c r="C37" s="121">
        <v>0</v>
      </c>
      <c r="D37" s="25">
        <v>0</v>
      </c>
      <c r="E37" s="25"/>
      <c r="F37" s="34">
        <v>0</v>
      </c>
      <c r="G37" s="34">
        <v>0</v>
      </c>
      <c r="H37" s="223">
        <f t="shared" si="2"/>
        <v>0</v>
      </c>
      <c r="I37" s="214" t="e">
        <f t="shared" si="23"/>
        <v>#DIV/0!</v>
      </c>
      <c r="J37" s="94">
        <f t="shared" si="4"/>
        <v>0</v>
      </c>
      <c r="K37" s="77" t="e">
        <f t="shared" si="5"/>
        <v>#DIV/0!</v>
      </c>
      <c r="L37" s="97">
        <f t="shared" si="8"/>
        <v>0</v>
      </c>
      <c r="M37" s="21"/>
    </row>
    <row r="38" spans="1:13" s="19" customFormat="1">
      <c r="A38" s="46" t="s">
        <v>3</v>
      </c>
      <c r="B38" s="47" t="s">
        <v>5</v>
      </c>
      <c r="C38" s="123">
        <f>SUM(C39:C40)</f>
        <v>0</v>
      </c>
      <c r="D38" s="123">
        <f>SUM(D39:D40)</f>
        <v>0</v>
      </c>
      <c r="E38" s="123">
        <f>SUM(E39:E40)</f>
        <v>0</v>
      </c>
      <c r="F38" s="123">
        <f t="shared" ref="F38" si="26">SUM(F39:F40)</f>
        <v>-0.1</v>
      </c>
      <c r="G38" s="123">
        <f t="shared" ref="G38" si="27">SUM(G39:G40)</f>
        <v>0</v>
      </c>
      <c r="H38" s="234">
        <f t="shared" si="2"/>
        <v>0</v>
      </c>
      <c r="I38" s="214">
        <v>0</v>
      </c>
      <c r="J38" s="78">
        <f t="shared" si="4"/>
        <v>0</v>
      </c>
      <c r="K38" s="77">
        <v>0</v>
      </c>
      <c r="L38" s="97">
        <f t="shared" si="8"/>
        <v>0.1</v>
      </c>
      <c r="M38" s="21"/>
    </row>
    <row r="39" spans="1:13" s="19" customFormat="1" ht="27">
      <c r="A39" s="14" t="s">
        <v>154</v>
      </c>
      <c r="B39" s="44" t="s">
        <v>48</v>
      </c>
      <c r="C39" s="121">
        <v>0</v>
      </c>
      <c r="D39" s="25">
        <v>0</v>
      </c>
      <c r="E39" s="25">
        <v>0</v>
      </c>
      <c r="F39" s="34">
        <v>-0.1</v>
      </c>
      <c r="G39" s="34">
        <v>0</v>
      </c>
      <c r="H39" s="223">
        <f t="shared" si="2"/>
        <v>0</v>
      </c>
      <c r="I39" s="214">
        <v>0</v>
      </c>
      <c r="J39" s="94">
        <f t="shared" si="4"/>
        <v>0</v>
      </c>
      <c r="K39" s="77">
        <v>0</v>
      </c>
      <c r="L39" s="97">
        <f t="shared" si="8"/>
        <v>0.1</v>
      </c>
      <c r="M39" s="21"/>
    </row>
    <row r="40" spans="1:13" s="19" customFormat="1" ht="27" hidden="1" customHeight="1">
      <c r="A40" s="14" t="s">
        <v>159</v>
      </c>
      <c r="B40" s="44" t="s">
        <v>163</v>
      </c>
      <c r="C40" s="121">
        <v>0</v>
      </c>
      <c r="D40" s="25">
        <v>0</v>
      </c>
      <c r="E40" s="25"/>
      <c r="F40" s="34">
        <v>0</v>
      </c>
      <c r="G40" s="34">
        <v>0</v>
      </c>
      <c r="H40" s="223">
        <f>G40/Всего_доходов_2003</f>
        <v>0</v>
      </c>
      <c r="I40" s="214" t="e">
        <f t="shared" ref="I40:I59" si="28">G40/E40</f>
        <v>#DIV/0!</v>
      </c>
      <c r="J40" s="94">
        <f t="shared" si="4"/>
        <v>0</v>
      </c>
      <c r="K40" s="77" t="e">
        <f t="shared" si="5"/>
        <v>#DIV/0!</v>
      </c>
      <c r="L40" s="97">
        <f t="shared" si="8"/>
        <v>0</v>
      </c>
      <c r="M40" s="21"/>
    </row>
    <row r="41" spans="1:13" s="19" customFormat="1">
      <c r="A41" s="46" t="s">
        <v>39</v>
      </c>
      <c r="B41" s="51" t="s">
        <v>4</v>
      </c>
      <c r="C41" s="123">
        <f t="shared" ref="C41:G41" si="29">SUM(C42,C44,C53,C51,C55,C57)</f>
        <v>32373.8</v>
      </c>
      <c r="D41" s="123">
        <f t="shared" si="29"/>
        <v>512246.1</v>
      </c>
      <c r="E41" s="123">
        <f t="shared" si="29"/>
        <v>68838.7</v>
      </c>
      <c r="F41" s="123">
        <f>SUM(F42,F44,F53,F51,F55,F57)</f>
        <v>47550.9</v>
      </c>
      <c r="G41" s="123">
        <f t="shared" si="29"/>
        <v>68838.7</v>
      </c>
      <c r="H41" s="234">
        <f>G41/Всего_доходов_2003</f>
        <v>0.16400000000000001</v>
      </c>
      <c r="I41" s="214">
        <f t="shared" si="28"/>
        <v>1</v>
      </c>
      <c r="J41" s="78">
        <f t="shared" si="4"/>
        <v>-443407.4</v>
      </c>
      <c r="K41" s="77">
        <f t="shared" si="5"/>
        <v>0.13400000000000001</v>
      </c>
      <c r="L41" s="97">
        <f t="shared" si="8"/>
        <v>21287.8</v>
      </c>
      <c r="M41" s="21"/>
    </row>
    <row r="42" spans="1:13" s="19" customFormat="1" ht="27">
      <c r="A42" s="52" t="s">
        <v>241</v>
      </c>
      <c r="B42" s="53" t="s">
        <v>183</v>
      </c>
      <c r="C42" s="123">
        <f>C43</f>
        <v>12375</v>
      </c>
      <c r="D42" s="123">
        <f t="shared" ref="D42:G42" si="30">D43</f>
        <v>12375</v>
      </c>
      <c r="E42" s="123">
        <f t="shared" si="30"/>
        <v>5878.5</v>
      </c>
      <c r="F42" s="123">
        <f t="shared" si="30"/>
        <v>5556</v>
      </c>
      <c r="G42" s="123">
        <f t="shared" si="30"/>
        <v>5878.5</v>
      </c>
      <c r="H42" s="234">
        <f>G42/Всего_доходов_2003</f>
        <v>1.4E-2</v>
      </c>
      <c r="I42" s="214">
        <f t="shared" si="28"/>
        <v>1</v>
      </c>
      <c r="J42" s="78">
        <f t="shared" si="4"/>
        <v>-6496.5</v>
      </c>
      <c r="K42" s="77">
        <f t="shared" si="5"/>
        <v>0.47499999999999998</v>
      </c>
      <c r="L42" s="97">
        <f t="shared" si="8"/>
        <v>322.5</v>
      </c>
      <c r="M42" s="21"/>
    </row>
    <row r="43" spans="1:13" s="19" customFormat="1" ht="27">
      <c r="A43" s="54" t="s">
        <v>240</v>
      </c>
      <c r="B43" s="55" t="s">
        <v>184</v>
      </c>
      <c r="C43" s="121">
        <v>12375</v>
      </c>
      <c r="D43" s="148">
        <v>12375</v>
      </c>
      <c r="E43" s="34">
        <v>5878.5</v>
      </c>
      <c r="F43" s="34">
        <v>5556</v>
      </c>
      <c r="G43" s="34">
        <v>5878.5</v>
      </c>
      <c r="H43" s="223">
        <f>G43/Всего_доходов_2003</f>
        <v>1.4E-2</v>
      </c>
      <c r="I43" s="214">
        <f t="shared" si="28"/>
        <v>1</v>
      </c>
      <c r="J43" s="94">
        <f t="shared" si="4"/>
        <v>-6496.5</v>
      </c>
      <c r="K43" s="77">
        <f t="shared" si="5"/>
        <v>0.47499999999999998</v>
      </c>
      <c r="L43" s="97">
        <f t="shared" si="8"/>
        <v>322.5</v>
      </c>
      <c r="M43" s="21"/>
    </row>
    <row r="44" spans="1:13" s="19" customFormat="1" ht="40.5" customHeight="1">
      <c r="A44" s="56" t="s">
        <v>247</v>
      </c>
      <c r="B44" s="51" t="s">
        <v>115</v>
      </c>
      <c r="C44" s="123">
        <f>SUM(C45:C50)</f>
        <v>6565.2</v>
      </c>
      <c r="D44" s="123">
        <f t="shared" ref="D44:G44" si="31">SUM(D45:D50)</f>
        <v>186382.5</v>
      </c>
      <c r="E44" s="123">
        <f t="shared" si="31"/>
        <v>1840</v>
      </c>
      <c r="F44" s="123">
        <f t="shared" si="31"/>
        <v>38584.6</v>
      </c>
      <c r="G44" s="123">
        <f t="shared" si="31"/>
        <v>1840</v>
      </c>
      <c r="H44" s="234">
        <f>G44/Всего_доходов_2003</f>
        <v>4.0000000000000001E-3</v>
      </c>
      <c r="I44" s="214">
        <f t="shared" si="28"/>
        <v>1</v>
      </c>
      <c r="J44" s="78">
        <f t="shared" si="4"/>
        <v>-184542.5</v>
      </c>
      <c r="K44" s="77">
        <f t="shared" si="5"/>
        <v>0.01</v>
      </c>
      <c r="L44" s="97">
        <f t="shared" si="8"/>
        <v>-36744.6</v>
      </c>
      <c r="M44" s="21"/>
    </row>
    <row r="45" spans="1:13" s="23" customFormat="1" ht="60" customHeight="1">
      <c r="A45" s="109" t="s">
        <v>239</v>
      </c>
      <c r="B45" s="108" t="s">
        <v>213</v>
      </c>
      <c r="C45" s="121">
        <v>0</v>
      </c>
      <c r="D45" s="148">
        <v>89755.3</v>
      </c>
      <c r="E45" s="34">
        <v>0</v>
      </c>
      <c r="F45" s="34">
        <v>0</v>
      </c>
      <c r="G45" s="34">
        <v>0</v>
      </c>
      <c r="H45" s="223">
        <f t="shared" ref="H45:H51" si="32">G45/Всего_доходов_2003</f>
        <v>0</v>
      </c>
      <c r="I45" s="214">
        <v>0</v>
      </c>
      <c r="J45" s="94">
        <f>G45-D45</f>
        <v>-89755.3</v>
      </c>
      <c r="K45" s="77">
        <f t="shared" si="5"/>
        <v>0</v>
      </c>
      <c r="L45" s="97">
        <f t="shared" si="8"/>
        <v>0</v>
      </c>
    </row>
    <row r="46" spans="1:13" s="23" customFormat="1" ht="60" customHeight="1">
      <c r="A46" s="109" t="s">
        <v>248</v>
      </c>
      <c r="B46" s="108" t="s">
        <v>249</v>
      </c>
      <c r="C46" s="121">
        <v>0</v>
      </c>
      <c r="D46" s="148">
        <v>72580</v>
      </c>
      <c r="E46" s="34">
        <v>0</v>
      </c>
      <c r="F46" s="34">
        <v>0</v>
      </c>
      <c r="G46" s="34">
        <v>0</v>
      </c>
      <c r="H46" s="223">
        <f t="shared" si="32"/>
        <v>0</v>
      </c>
      <c r="I46" s="214">
        <v>0</v>
      </c>
      <c r="J46" s="94">
        <f t="shared" ref="J46:J59" si="33">G46-D46</f>
        <v>-72580</v>
      </c>
      <c r="K46" s="77">
        <f t="shared" si="5"/>
        <v>0</v>
      </c>
      <c r="L46" s="97">
        <f t="shared" si="8"/>
        <v>0</v>
      </c>
    </row>
    <row r="47" spans="1:13" s="23" customFormat="1" ht="81">
      <c r="A47" s="109" t="s">
        <v>280</v>
      </c>
      <c r="B47" s="108" t="s">
        <v>210</v>
      </c>
      <c r="C47" s="121">
        <v>0</v>
      </c>
      <c r="D47" s="148">
        <v>0</v>
      </c>
      <c r="E47" s="34">
        <v>0</v>
      </c>
      <c r="F47" s="34">
        <v>38584.6</v>
      </c>
      <c r="G47" s="34">
        <v>0</v>
      </c>
      <c r="H47" s="223">
        <f t="shared" si="32"/>
        <v>0</v>
      </c>
      <c r="I47" s="214">
        <v>0</v>
      </c>
      <c r="J47" s="94">
        <f t="shared" si="33"/>
        <v>0</v>
      </c>
      <c r="K47" s="77">
        <v>0</v>
      </c>
      <c r="L47" s="97">
        <f t="shared" si="8"/>
        <v>-38584.6</v>
      </c>
    </row>
    <row r="48" spans="1:13" s="23" customFormat="1" ht="60" customHeight="1">
      <c r="A48" s="109" t="s">
        <v>278</v>
      </c>
      <c r="B48" s="108" t="s">
        <v>279</v>
      </c>
      <c r="C48" s="121">
        <v>0</v>
      </c>
      <c r="D48" s="148">
        <v>2482</v>
      </c>
      <c r="E48" s="34">
        <v>0</v>
      </c>
      <c r="F48" s="34">
        <v>0</v>
      </c>
      <c r="G48" s="34">
        <v>0</v>
      </c>
      <c r="H48" s="223">
        <f t="shared" si="32"/>
        <v>0</v>
      </c>
      <c r="I48" s="214">
        <v>0</v>
      </c>
      <c r="J48" s="94">
        <f t="shared" si="33"/>
        <v>-2482</v>
      </c>
      <c r="K48" s="77">
        <f t="shared" si="5"/>
        <v>0</v>
      </c>
      <c r="L48" s="97">
        <f t="shared" si="8"/>
        <v>0</v>
      </c>
    </row>
    <row r="49" spans="1:13" s="23" customFormat="1" ht="40.5">
      <c r="A49" s="109" t="s">
        <v>250</v>
      </c>
      <c r="B49" s="108" t="s">
        <v>251</v>
      </c>
      <c r="C49" s="121">
        <v>6565.2</v>
      </c>
      <c r="D49" s="148">
        <v>6565.2</v>
      </c>
      <c r="E49" s="34">
        <v>1840</v>
      </c>
      <c r="F49" s="34">
        <v>0</v>
      </c>
      <c r="G49" s="34">
        <v>1840</v>
      </c>
      <c r="H49" s="223">
        <f t="shared" si="32"/>
        <v>4.0000000000000001E-3</v>
      </c>
      <c r="I49" s="214">
        <f t="shared" si="28"/>
        <v>1</v>
      </c>
      <c r="J49" s="94">
        <f t="shared" si="33"/>
        <v>-4725.2</v>
      </c>
      <c r="K49" s="77">
        <f t="shared" si="5"/>
        <v>0.28000000000000003</v>
      </c>
      <c r="L49" s="97">
        <f t="shared" si="8"/>
        <v>1840</v>
      </c>
    </row>
    <row r="50" spans="1:13" s="23" customFormat="1" ht="78.75" customHeight="1">
      <c r="A50" s="109" t="s">
        <v>246</v>
      </c>
      <c r="B50" s="108" t="s">
        <v>210</v>
      </c>
      <c r="C50" s="121">
        <v>0</v>
      </c>
      <c r="D50" s="148">
        <v>15000</v>
      </c>
      <c r="E50" s="34">
        <v>0</v>
      </c>
      <c r="F50" s="34">
        <v>0</v>
      </c>
      <c r="G50" s="34">
        <v>0</v>
      </c>
      <c r="H50" s="223">
        <f t="shared" si="32"/>
        <v>0</v>
      </c>
      <c r="I50" s="214">
        <v>0</v>
      </c>
      <c r="J50" s="94">
        <f t="shared" si="33"/>
        <v>-15000</v>
      </c>
      <c r="K50" s="77">
        <f t="shared" si="5"/>
        <v>0</v>
      </c>
      <c r="L50" s="97">
        <f t="shared" si="8"/>
        <v>0</v>
      </c>
    </row>
    <row r="51" spans="1:13" s="23" customFormat="1" ht="13.5" customHeight="1">
      <c r="A51" s="139" t="s">
        <v>237</v>
      </c>
      <c r="B51" s="140" t="s">
        <v>192</v>
      </c>
      <c r="C51" s="124">
        <f>C52</f>
        <v>13433.6</v>
      </c>
      <c r="D51" s="124">
        <f t="shared" ref="D51:G51" si="34">D52</f>
        <v>13433.6</v>
      </c>
      <c r="E51" s="124">
        <f t="shared" si="34"/>
        <v>6716.8</v>
      </c>
      <c r="F51" s="124">
        <f t="shared" si="34"/>
        <v>3410.2</v>
      </c>
      <c r="G51" s="124">
        <f t="shared" si="34"/>
        <v>6716.8</v>
      </c>
      <c r="H51" s="235">
        <f t="shared" si="32"/>
        <v>1.6E-2</v>
      </c>
      <c r="I51" s="214">
        <f t="shared" si="28"/>
        <v>1</v>
      </c>
      <c r="J51" s="78">
        <f t="shared" si="33"/>
        <v>-6716.8</v>
      </c>
      <c r="K51" s="77">
        <f t="shared" si="5"/>
        <v>0.5</v>
      </c>
      <c r="L51" s="97">
        <f t="shared" si="8"/>
        <v>3306.6</v>
      </c>
    </row>
    <row r="52" spans="1:13" s="23" customFormat="1" ht="45" customHeight="1">
      <c r="A52" s="109" t="s">
        <v>238</v>
      </c>
      <c r="B52" s="160" t="s">
        <v>212</v>
      </c>
      <c r="C52" s="121">
        <v>13433.6</v>
      </c>
      <c r="D52" s="148">
        <v>13433.6</v>
      </c>
      <c r="E52" s="34">
        <v>6716.8</v>
      </c>
      <c r="F52" s="34">
        <v>3410.2</v>
      </c>
      <c r="G52" s="34">
        <v>6716.8</v>
      </c>
      <c r="H52" s="179">
        <f t="shared" ref="H52:H59" si="35">G52/Всего_доходов_2003</f>
        <v>1.6E-2</v>
      </c>
      <c r="I52" s="214">
        <f t="shared" si="28"/>
        <v>1</v>
      </c>
      <c r="J52" s="94">
        <f t="shared" si="33"/>
        <v>-6716.8</v>
      </c>
      <c r="K52" s="77">
        <f t="shared" si="5"/>
        <v>0.5</v>
      </c>
      <c r="L52" s="97">
        <f t="shared" si="8"/>
        <v>3306.6</v>
      </c>
    </row>
    <row r="53" spans="1:13" s="19" customFormat="1">
      <c r="A53" s="56" t="s">
        <v>237</v>
      </c>
      <c r="B53" s="51" t="s">
        <v>219</v>
      </c>
      <c r="C53" s="124">
        <f>C54</f>
        <v>0</v>
      </c>
      <c r="D53" s="124">
        <f>D54</f>
        <v>299900</v>
      </c>
      <c r="E53" s="124">
        <f>E54</f>
        <v>54256</v>
      </c>
      <c r="F53" s="124">
        <f>F54</f>
        <v>0</v>
      </c>
      <c r="G53" s="124">
        <f>G54</f>
        <v>54256</v>
      </c>
      <c r="H53" s="234">
        <f t="shared" si="35"/>
        <v>0.129</v>
      </c>
      <c r="I53" s="214">
        <f t="shared" si="28"/>
        <v>1</v>
      </c>
      <c r="J53" s="78">
        <f t="shared" si="33"/>
        <v>-245644</v>
      </c>
      <c r="K53" s="77">
        <f t="shared" si="5"/>
        <v>0.18099999999999999</v>
      </c>
      <c r="L53" s="97">
        <f t="shared" si="8"/>
        <v>54256</v>
      </c>
      <c r="M53" s="21"/>
    </row>
    <row r="54" spans="1:13" s="19" customFormat="1" ht="27">
      <c r="A54" s="54" t="s">
        <v>236</v>
      </c>
      <c r="B54" s="55" t="s">
        <v>220</v>
      </c>
      <c r="C54" s="121">
        <v>0</v>
      </c>
      <c r="D54" s="148">
        <v>299900</v>
      </c>
      <c r="E54" s="34">
        <v>54256</v>
      </c>
      <c r="F54" s="148">
        <v>0</v>
      </c>
      <c r="G54" s="148">
        <v>54256</v>
      </c>
      <c r="H54" s="223">
        <f t="shared" si="35"/>
        <v>0.129</v>
      </c>
      <c r="I54" s="214">
        <f t="shared" si="28"/>
        <v>1</v>
      </c>
      <c r="J54" s="94">
        <f t="shared" si="33"/>
        <v>-245644</v>
      </c>
      <c r="K54" s="77">
        <f t="shared" si="5"/>
        <v>0.18099999999999999</v>
      </c>
      <c r="L54" s="97">
        <f t="shared" si="8"/>
        <v>54256</v>
      </c>
      <c r="M54" s="21"/>
    </row>
    <row r="55" spans="1:13" s="19" customFormat="1">
      <c r="A55" s="56" t="s">
        <v>244</v>
      </c>
      <c r="B55" s="51" t="s">
        <v>243</v>
      </c>
      <c r="C55" s="124">
        <f>SUM(C56)</f>
        <v>0</v>
      </c>
      <c r="D55" s="124">
        <f t="shared" ref="D55:G55" si="36">SUM(D56)</f>
        <v>155</v>
      </c>
      <c r="E55" s="124">
        <f t="shared" si="36"/>
        <v>147.4</v>
      </c>
      <c r="F55" s="124">
        <f t="shared" si="36"/>
        <v>0</v>
      </c>
      <c r="G55" s="124">
        <f t="shared" si="36"/>
        <v>147.4</v>
      </c>
      <c r="H55" s="234">
        <f t="shared" si="35"/>
        <v>0</v>
      </c>
      <c r="I55" s="214">
        <f t="shared" si="28"/>
        <v>1</v>
      </c>
      <c r="J55" s="78">
        <f t="shared" si="33"/>
        <v>-7.6</v>
      </c>
      <c r="K55" s="77">
        <f t="shared" si="5"/>
        <v>0.95099999999999996</v>
      </c>
      <c r="L55" s="97">
        <f t="shared" si="8"/>
        <v>147.4</v>
      </c>
      <c r="M55" s="21"/>
    </row>
    <row r="56" spans="1:13" s="19" customFormat="1" ht="27">
      <c r="A56" s="54" t="s">
        <v>245</v>
      </c>
      <c r="B56" s="55" t="s">
        <v>242</v>
      </c>
      <c r="C56" s="121">
        <v>0</v>
      </c>
      <c r="D56" s="148">
        <v>155</v>
      </c>
      <c r="E56" s="34">
        <v>147.4</v>
      </c>
      <c r="F56" s="148">
        <v>0</v>
      </c>
      <c r="G56" s="148">
        <v>147.4</v>
      </c>
      <c r="H56" s="223">
        <f t="shared" si="35"/>
        <v>0</v>
      </c>
      <c r="I56" s="214">
        <f t="shared" si="28"/>
        <v>1</v>
      </c>
      <c r="J56" s="94">
        <f t="shared" si="33"/>
        <v>-7.6</v>
      </c>
      <c r="K56" s="77">
        <f t="shared" si="5"/>
        <v>0.95099999999999996</v>
      </c>
      <c r="L56" s="97">
        <f t="shared" si="8"/>
        <v>147.4</v>
      </c>
      <c r="M56" s="21"/>
    </row>
    <row r="57" spans="1:13" s="19" customFormat="1" ht="81">
      <c r="A57" s="56" t="s">
        <v>281</v>
      </c>
      <c r="B57" s="51" t="s">
        <v>282</v>
      </c>
      <c r="C57" s="124">
        <f>C58</f>
        <v>0</v>
      </c>
      <c r="D57" s="124">
        <f t="shared" ref="D57:G57" si="37">D58</f>
        <v>0</v>
      </c>
      <c r="E57" s="124">
        <f t="shared" si="37"/>
        <v>0</v>
      </c>
      <c r="F57" s="124">
        <f t="shared" si="37"/>
        <v>0.1</v>
      </c>
      <c r="G57" s="124">
        <f t="shared" si="37"/>
        <v>0</v>
      </c>
      <c r="H57" s="234">
        <f>G57/Всего_доходов_2003</f>
        <v>0</v>
      </c>
      <c r="I57" s="214">
        <v>0</v>
      </c>
      <c r="J57" s="254">
        <f t="shared" si="33"/>
        <v>0</v>
      </c>
      <c r="K57" s="77">
        <v>0</v>
      </c>
      <c r="L57" s="97">
        <f t="shared" si="8"/>
        <v>-0.1</v>
      </c>
      <c r="M57" s="21"/>
    </row>
    <row r="58" spans="1:13" s="19" customFormat="1" ht="40.5">
      <c r="A58" s="54" t="s">
        <v>283</v>
      </c>
      <c r="B58" s="55" t="s">
        <v>284</v>
      </c>
      <c r="C58" s="121">
        <v>0</v>
      </c>
      <c r="D58" s="148">
        <v>0</v>
      </c>
      <c r="E58" s="34">
        <v>0</v>
      </c>
      <c r="F58" s="148">
        <v>0.1</v>
      </c>
      <c r="G58" s="148">
        <v>0</v>
      </c>
      <c r="H58" s="223">
        <f>G58/Всего_доходов_2003</f>
        <v>0</v>
      </c>
      <c r="I58" s="214">
        <v>0</v>
      </c>
      <c r="J58" s="253">
        <f t="shared" si="33"/>
        <v>0</v>
      </c>
      <c r="K58" s="77">
        <v>0</v>
      </c>
      <c r="L58" s="97">
        <f t="shared" si="8"/>
        <v>-0.1</v>
      </c>
      <c r="M58" s="21"/>
    </row>
    <row r="59" spans="1:13" s="24" customFormat="1">
      <c r="A59" s="115"/>
      <c r="B59" s="231" t="s">
        <v>6</v>
      </c>
      <c r="C59" s="232">
        <f>C6+C41</f>
        <v>689100.1</v>
      </c>
      <c r="D59" s="232">
        <f>D6+D41</f>
        <v>1299291.3999999999</v>
      </c>
      <c r="E59" s="232">
        <f>E6+E41</f>
        <v>420254.2</v>
      </c>
      <c r="F59" s="232">
        <f>F6+F41</f>
        <v>292683.8</v>
      </c>
      <c r="G59" s="232">
        <f>G6+G41</f>
        <v>419392.8</v>
      </c>
      <c r="H59" s="77">
        <f t="shared" si="35"/>
        <v>1</v>
      </c>
      <c r="I59" s="214">
        <f t="shared" si="28"/>
        <v>0.998</v>
      </c>
      <c r="J59" s="78">
        <f t="shared" si="33"/>
        <v>-879898.6</v>
      </c>
      <c r="K59" s="77">
        <f t="shared" si="5"/>
        <v>0.32300000000000001</v>
      </c>
      <c r="L59" s="97">
        <f t="shared" si="8"/>
        <v>126709</v>
      </c>
    </row>
    <row r="60" spans="1:13" s="12" customFormat="1">
      <c r="A60" s="40"/>
      <c r="B60" s="4"/>
      <c r="C60" s="256"/>
      <c r="D60" s="247"/>
      <c r="E60" s="247"/>
      <c r="F60" s="221"/>
      <c r="G60" s="221"/>
      <c r="H60" s="180"/>
      <c r="I60" s="217"/>
      <c r="J60" s="181"/>
      <c r="K60" s="177"/>
      <c r="L60" s="176"/>
    </row>
    <row r="61" spans="1:13" ht="16.5">
      <c r="A61" s="16" t="s">
        <v>10</v>
      </c>
      <c r="B61" s="125" t="s">
        <v>7</v>
      </c>
      <c r="C61" s="4"/>
      <c r="D61" s="247"/>
      <c r="E61" s="247"/>
      <c r="F61" s="116"/>
      <c r="G61" s="116"/>
      <c r="H61" s="182"/>
      <c r="I61" s="217"/>
      <c r="J61" s="183"/>
      <c r="K61" s="177"/>
      <c r="L61" s="6"/>
    </row>
    <row r="62" spans="1:13" s="24" customFormat="1">
      <c r="A62" s="75" t="s">
        <v>21</v>
      </c>
      <c r="B62" s="233" t="s">
        <v>25</v>
      </c>
      <c r="C62" s="76">
        <f>C63+C64+C65+C68+C71+C72</f>
        <v>13979.2</v>
      </c>
      <c r="D62" s="76">
        <f>D63+D64+D65+D68+D71+D72</f>
        <v>96060.800000000003</v>
      </c>
      <c r="E62" s="76">
        <f>E63+E64+E65+E68+E71+E72</f>
        <v>86625.600000000006</v>
      </c>
      <c r="F62" s="76">
        <f>F63+F64+F65+F72+F71</f>
        <v>9777.6</v>
      </c>
      <c r="G62" s="76">
        <f>G63+G64+G65+G72+G71</f>
        <v>86625.600000000006</v>
      </c>
      <c r="H62" s="77">
        <f>G62/G214</f>
        <v>0.20499999999999999</v>
      </c>
      <c r="I62" s="214">
        <f>G62/E62</f>
        <v>1</v>
      </c>
      <c r="J62" s="78">
        <f>G62-D62</f>
        <v>-9435.2000000000007</v>
      </c>
      <c r="K62" s="77">
        <f t="shared" si="5"/>
        <v>0.90200000000000002</v>
      </c>
      <c r="L62" s="79">
        <f>G62-F62</f>
        <v>76848</v>
      </c>
    </row>
    <row r="63" spans="1:13" ht="40.5">
      <c r="A63" s="15" t="s">
        <v>45</v>
      </c>
      <c r="B63" s="9" t="s">
        <v>53</v>
      </c>
      <c r="C63" s="101">
        <v>2035.6</v>
      </c>
      <c r="D63" s="174">
        <v>2035.6</v>
      </c>
      <c r="E63" s="174">
        <v>887.3</v>
      </c>
      <c r="F63" s="6">
        <v>888.2</v>
      </c>
      <c r="G63" s="6">
        <v>887.3</v>
      </c>
      <c r="H63" s="196">
        <f>G63/$G$214</f>
        <v>2E-3</v>
      </c>
      <c r="I63" s="217">
        <f>G63/E63</f>
        <v>1</v>
      </c>
      <c r="J63" s="197">
        <f>G63-D63</f>
        <v>-1148.3</v>
      </c>
      <c r="K63" s="196">
        <f>G63/D63</f>
        <v>0.436</v>
      </c>
      <c r="L63" s="146">
        <f>G63-F63</f>
        <v>-0.9</v>
      </c>
    </row>
    <row r="64" spans="1:13" ht="40.5">
      <c r="A64" s="15" t="s">
        <v>46</v>
      </c>
      <c r="B64" s="9" t="s">
        <v>116</v>
      </c>
      <c r="C64" s="101">
        <v>5016.5</v>
      </c>
      <c r="D64" s="174">
        <v>5016.3999999999996</v>
      </c>
      <c r="E64" s="174">
        <v>1796.7</v>
      </c>
      <c r="F64" s="6">
        <v>4983.8</v>
      </c>
      <c r="G64" s="6">
        <v>1796.7</v>
      </c>
      <c r="H64" s="196">
        <f>G64/$G$214</f>
        <v>4.0000000000000001E-3</v>
      </c>
      <c r="I64" s="217">
        <f>G64/E64</f>
        <v>1</v>
      </c>
      <c r="J64" s="197">
        <f>G64-D64</f>
        <v>-3219.7</v>
      </c>
      <c r="K64" s="196">
        <f>G64/D64</f>
        <v>0.35799999999999998</v>
      </c>
      <c r="L64" s="146">
        <f t="shared" ref="L64:L76" si="38">G64-F64</f>
        <v>-3187.1</v>
      </c>
    </row>
    <row r="65" spans="1:12" ht="54">
      <c r="A65" s="15" t="s">
        <v>139</v>
      </c>
      <c r="B65" s="9" t="s">
        <v>117</v>
      </c>
      <c r="C65" s="101">
        <v>4465.1000000000004</v>
      </c>
      <c r="D65" s="174">
        <v>4465.1000000000004</v>
      </c>
      <c r="E65" s="174">
        <v>2105.6</v>
      </c>
      <c r="F65" s="6">
        <v>2414.5</v>
      </c>
      <c r="G65" s="6">
        <v>2105.6</v>
      </c>
      <c r="H65" s="196">
        <f>G65/$G$214</f>
        <v>5.0000000000000001E-3</v>
      </c>
      <c r="I65" s="217">
        <f>G65/E65</f>
        <v>1</v>
      </c>
      <c r="J65" s="197">
        <f>G65-D65</f>
        <v>-2359.5</v>
      </c>
      <c r="K65" s="196">
        <f>G65/D65</f>
        <v>0.47199999999999998</v>
      </c>
      <c r="L65" s="146">
        <f t="shared" si="38"/>
        <v>-308.89999999999998</v>
      </c>
    </row>
    <row r="66" spans="1:12">
      <c r="A66" s="15"/>
      <c r="B66" s="9" t="s">
        <v>27</v>
      </c>
      <c r="C66" s="101"/>
      <c r="D66" s="174"/>
      <c r="E66" s="174"/>
      <c r="F66" s="6"/>
      <c r="G66" s="6"/>
      <c r="H66" s="196"/>
      <c r="I66" s="217"/>
      <c r="J66" s="197"/>
      <c r="K66" s="196"/>
      <c r="L66" s="146">
        <f t="shared" si="38"/>
        <v>0</v>
      </c>
    </row>
    <row r="67" spans="1:12" s="39" customFormat="1" ht="40.5">
      <c r="A67" s="236" t="s">
        <v>225</v>
      </c>
      <c r="B67" s="33" t="s">
        <v>200</v>
      </c>
      <c r="C67" s="127">
        <v>4465.1000000000004</v>
      </c>
      <c r="D67" s="175">
        <v>4465.1000000000004</v>
      </c>
      <c r="E67" s="175">
        <v>2105.6</v>
      </c>
      <c r="F67" s="175">
        <v>2414.5</v>
      </c>
      <c r="G67" s="175">
        <v>2105.6</v>
      </c>
      <c r="H67" s="223">
        <f t="shared" ref="H67:H72" si="39">G67/$G$214</f>
        <v>5.0000000000000001E-3</v>
      </c>
      <c r="I67" s="217">
        <f>G67/E67</f>
        <v>1</v>
      </c>
      <c r="J67" s="222">
        <f t="shared" ref="J67:J72" si="40">G67-D67</f>
        <v>-2359.5</v>
      </c>
      <c r="K67" s="223">
        <f>G67/D67</f>
        <v>0.47199999999999998</v>
      </c>
      <c r="L67" s="146">
        <f t="shared" si="38"/>
        <v>-308.89999999999998</v>
      </c>
    </row>
    <row r="68" spans="1:12" ht="40.5" hidden="1" customHeight="1">
      <c r="A68" s="15" t="s">
        <v>55</v>
      </c>
      <c r="B68" s="9" t="s">
        <v>118</v>
      </c>
      <c r="C68" s="101">
        <v>0</v>
      </c>
      <c r="D68" s="174">
        <v>0</v>
      </c>
      <c r="E68" s="174"/>
      <c r="F68" s="6">
        <v>0</v>
      </c>
      <c r="G68" s="6">
        <v>0</v>
      </c>
      <c r="H68" s="223">
        <f t="shared" si="39"/>
        <v>0</v>
      </c>
      <c r="I68" s="217" t="e">
        <f>G68/E68</f>
        <v>#DIV/0!</v>
      </c>
      <c r="J68" s="222">
        <f t="shared" si="40"/>
        <v>0</v>
      </c>
      <c r="K68" s="223" t="e">
        <f>G68/D68</f>
        <v>#DIV/0!</v>
      </c>
      <c r="L68" s="146">
        <f t="shared" si="38"/>
        <v>0</v>
      </c>
    </row>
    <row r="69" spans="1:12" ht="13.5" hidden="1" customHeight="1">
      <c r="A69" s="15"/>
      <c r="B69" s="9" t="s">
        <v>27</v>
      </c>
      <c r="C69" s="101"/>
      <c r="D69" s="174"/>
      <c r="E69" s="174"/>
      <c r="F69" s="6"/>
      <c r="G69" s="6"/>
      <c r="H69" s="223">
        <f t="shared" si="39"/>
        <v>0</v>
      </c>
      <c r="I69" s="217" t="e">
        <f>G69/E69</f>
        <v>#DIV/0!</v>
      </c>
      <c r="J69" s="222">
        <f t="shared" si="40"/>
        <v>0</v>
      </c>
      <c r="K69" s="223" t="e">
        <f>G69/D69</f>
        <v>#DIV/0!</v>
      </c>
      <c r="L69" s="146">
        <f t="shared" si="38"/>
        <v>0</v>
      </c>
    </row>
    <row r="70" spans="1:12" s="39" customFormat="1" ht="54" hidden="1" customHeight="1">
      <c r="A70" s="15"/>
      <c r="B70" s="33" t="s">
        <v>136</v>
      </c>
      <c r="C70" s="127">
        <v>0</v>
      </c>
      <c r="D70" s="175">
        <v>0</v>
      </c>
      <c r="E70" s="175"/>
      <c r="F70" s="175">
        <v>0</v>
      </c>
      <c r="G70" s="175">
        <v>0</v>
      </c>
      <c r="H70" s="223">
        <f t="shared" si="39"/>
        <v>0</v>
      </c>
      <c r="I70" s="217" t="e">
        <f>G70/E70</f>
        <v>#DIV/0!</v>
      </c>
      <c r="J70" s="222">
        <f t="shared" si="40"/>
        <v>0</v>
      </c>
      <c r="K70" s="223" t="e">
        <f>G70/D70</f>
        <v>#DIV/0!</v>
      </c>
      <c r="L70" s="146">
        <f t="shared" si="38"/>
        <v>0</v>
      </c>
    </row>
    <row r="71" spans="1:12" hidden="1">
      <c r="A71" s="15" t="s">
        <v>70</v>
      </c>
      <c r="B71" s="9" t="s">
        <v>23</v>
      </c>
      <c r="C71" s="101">
        <v>0</v>
      </c>
      <c r="D71" s="174">
        <v>0</v>
      </c>
      <c r="E71" s="174">
        <v>0</v>
      </c>
      <c r="F71" s="6">
        <v>0</v>
      </c>
      <c r="G71" s="6">
        <v>0</v>
      </c>
      <c r="H71" s="196">
        <f t="shared" si="39"/>
        <v>0</v>
      </c>
      <c r="I71" s="217">
        <v>0</v>
      </c>
      <c r="J71" s="197">
        <f t="shared" si="40"/>
        <v>0</v>
      </c>
      <c r="K71" s="196">
        <v>0</v>
      </c>
      <c r="L71" s="146">
        <f t="shared" si="38"/>
        <v>0</v>
      </c>
    </row>
    <row r="72" spans="1:12" s="1" customFormat="1">
      <c r="A72" s="15" t="s">
        <v>74</v>
      </c>
      <c r="B72" s="9" t="s">
        <v>119</v>
      </c>
      <c r="C72" s="101">
        <v>2462</v>
      </c>
      <c r="D72" s="174">
        <v>84543.7</v>
      </c>
      <c r="E72" s="174">
        <v>81836</v>
      </c>
      <c r="F72" s="6">
        <v>1491.1</v>
      </c>
      <c r="G72" s="6">
        <v>81836</v>
      </c>
      <c r="H72" s="196">
        <f t="shared" si="39"/>
        <v>0.193</v>
      </c>
      <c r="I72" s="217">
        <f>G72/E72</f>
        <v>1</v>
      </c>
      <c r="J72" s="197">
        <f t="shared" si="40"/>
        <v>-2707.7</v>
      </c>
      <c r="K72" s="196">
        <f>G72/D72</f>
        <v>0.96799999999999997</v>
      </c>
      <c r="L72" s="146">
        <f t="shared" si="38"/>
        <v>80344.899999999994</v>
      </c>
    </row>
    <row r="73" spans="1:12" s="1" customFormat="1">
      <c r="A73" s="104"/>
      <c r="B73" s="133" t="s">
        <v>124</v>
      </c>
      <c r="C73" s="110"/>
      <c r="D73" s="174"/>
      <c r="E73" s="174"/>
      <c r="F73" s="6"/>
      <c r="G73" s="6"/>
      <c r="H73" s="196"/>
      <c r="I73" s="217"/>
      <c r="J73" s="197"/>
      <c r="K73" s="196"/>
      <c r="L73" s="146">
        <f t="shared" si="38"/>
        <v>0</v>
      </c>
    </row>
    <row r="74" spans="1:12">
      <c r="A74" s="98"/>
      <c r="B74" s="99" t="s">
        <v>100</v>
      </c>
      <c r="C74" s="110">
        <v>4563.5</v>
      </c>
      <c r="D74" s="6">
        <v>6719.5</v>
      </c>
      <c r="E74" s="6">
        <v>2597</v>
      </c>
      <c r="F74" s="6">
        <v>5527.1</v>
      </c>
      <c r="G74" s="6">
        <v>2597</v>
      </c>
      <c r="H74" s="196">
        <f>G74/$G$214</f>
        <v>6.0000000000000001E-3</v>
      </c>
      <c r="I74" s="217">
        <f>G74/E74</f>
        <v>1</v>
      </c>
      <c r="J74" s="197">
        <f>G74-D74</f>
        <v>-4122.5</v>
      </c>
      <c r="K74" s="196">
        <f>G74/D74</f>
        <v>0.38600000000000001</v>
      </c>
      <c r="L74" s="146">
        <f t="shared" si="38"/>
        <v>-2930.1</v>
      </c>
    </row>
    <row r="75" spans="1:12" ht="13.5" hidden="1" customHeight="1">
      <c r="A75" s="104"/>
      <c r="B75" s="99" t="s">
        <v>103</v>
      </c>
      <c r="C75" s="110">
        <v>0</v>
      </c>
      <c r="D75" s="6">
        <v>0</v>
      </c>
      <c r="E75" s="6"/>
      <c r="F75" s="6">
        <v>0</v>
      </c>
      <c r="G75" s="6">
        <v>0</v>
      </c>
      <c r="H75" s="196">
        <f>G75/$G$214</f>
        <v>0</v>
      </c>
      <c r="I75" s="217" t="e">
        <f>G75/E75</f>
        <v>#DIV/0!</v>
      </c>
      <c r="J75" s="197">
        <f>G75-D75</f>
        <v>0</v>
      </c>
      <c r="K75" s="196" t="str">
        <f>IF(G75=0,"0,0%", G75/D75)</f>
        <v>0,0%</v>
      </c>
      <c r="L75" s="146">
        <f t="shared" si="38"/>
        <v>0</v>
      </c>
    </row>
    <row r="76" spans="1:12">
      <c r="A76" s="98"/>
      <c r="B76" s="113" t="s">
        <v>145</v>
      </c>
      <c r="C76" s="110">
        <v>6717.1</v>
      </c>
      <c r="D76" s="174">
        <v>7717.1</v>
      </c>
      <c r="E76" s="174">
        <v>2941.6</v>
      </c>
      <c r="F76" s="174">
        <v>3338.8</v>
      </c>
      <c r="G76" s="174">
        <v>2941.6</v>
      </c>
      <c r="H76" s="196">
        <f>G76/$G$214</f>
        <v>7.0000000000000001E-3</v>
      </c>
      <c r="I76" s="217">
        <f>G76/E76</f>
        <v>1</v>
      </c>
      <c r="J76" s="197">
        <f>G76-D76</f>
        <v>-4775.5</v>
      </c>
      <c r="K76" s="196">
        <f>G76/D76</f>
        <v>0.38100000000000001</v>
      </c>
      <c r="L76" s="146">
        <f t="shared" si="38"/>
        <v>-397.2</v>
      </c>
    </row>
    <row r="77" spans="1:12" s="24" customFormat="1" ht="27">
      <c r="A77" s="75" t="s">
        <v>90</v>
      </c>
      <c r="B77" s="80" t="s">
        <v>91</v>
      </c>
      <c r="C77" s="76">
        <f>C79+C81</f>
        <v>12010.1</v>
      </c>
      <c r="D77" s="76">
        <f t="shared" ref="D77:G77" si="41">D79+D81</f>
        <v>12010.1</v>
      </c>
      <c r="E77" s="76">
        <f t="shared" si="41"/>
        <v>6853.7</v>
      </c>
      <c r="F77" s="76">
        <f t="shared" ref="F77" si="42">F79+F81</f>
        <v>5723.9</v>
      </c>
      <c r="G77" s="76">
        <f t="shared" si="41"/>
        <v>6853.7</v>
      </c>
      <c r="H77" s="77">
        <f>G77/$G$214</f>
        <v>1.6E-2</v>
      </c>
      <c r="I77" s="214">
        <f>G77/E77</f>
        <v>1</v>
      </c>
      <c r="J77" s="78">
        <f>G77-D77</f>
        <v>-5156.3999999999996</v>
      </c>
      <c r="K77" s="77">
        <f>G77/D77</f>
        <v>0.57099999999999995</v>
      </c>
      <c r="L77" s="79">
        <f>G77-F77</f>
        <v>1129.8</v>
      </c>
    </row>
    <row r="78" spans="1:12" s="24" customFormat="1">
      <c r="A78" s="17"/>
      <c r="B78" s="141" t="s">
        <v>141</v>
      </c>
      <c r="C78" s="154"/>
      <c r="D78" s="184"/>
      <c r="E78" s="184"/>
      <c r="F78" s="184"/>
      <c r="G78" s="184"/>
      <c r="H78" s="177"/>
      <c r="I78" s="217"/>
      <c r="J78" s="178"/>
      <c r="K78" s="177"/>
      <c r="L78" s="185"/>
    </row>
    <row r="79" spans="1:12" s="39" customFormat="1" ht="40.5" hidden="1" customHeight="1">
      <c r="A79" s="15" t="s">
        <v>140</v>
      </c>
      <c r="B79" s="18" t="s">
        <v>110</v>
      </c>
      <c r="C79" s="128">
        <v>0</v>
      </c>
      <c r="D79" s="172">
        <v>0</v>
      </c>
      <c r="E79" s="172"/>
      <c r="F79" s="172">
        <v>0</v>
      </c>
      <c r="G79" s="172">
        <v>0</v>
      </c>
      <c r="H79" s="170">
        <f>G79/$G$214</f>
        <v>0</v>
      </c>
      <c r="I79" s="214" t="e">
        <f t="shared" ref="I79:I85" si="43">G79/E79</f>
        <v>#DIV/0!</v>
      </c>
      <c r="J79" s="171">
        <f>G79-D79</f>
        <v>0</v>
      </c>
      <c r="K79" s="170" t="e">
        <f>G79/D79</f>
        <v>#DIV/0!</v>
      </c>
      <c r="L79" s="166" t="e">
        <f>G79-#REF!</f>
        <v>#REF!</v>
      </c>
    </row>
    <row r="80" spans="1:12" s="39" customFormat="1" ht="13.5" hidden="1" customHeight="1">
      <c r="A80" s="15"/>
      <c r="B80" s="7" t="s">
        <v>27</v>
      </c>
      <c r="C80" s="128"/>
      <c r="D80" s="172"/>
      <c r="E80" s="172"/>
      <c r="F80" s="167"/>
      <c r="G80" s="167"/>
      <c r="H80" s="170"/>
      <c r="I80" s="214" t="e">
        <f t="shared" si="43"/>
        <v>#DIV/0!</v>
      </c>
      <c r="J80" s="171"/>
      <c r="K80" s="170"/>
      <c r="L80" s="166"/>
    </row>
    <row r="81" spans="1:12" s="39" customFormat="1" ht="40.5">
      <c r="A81" s="15" t="s">
        <v>140</v>
      </c>
      <c r="B81" s="33" t="s">
        <v>142</v>
      </c>
      <c r="C81" s="127">
        <v>12010.1</v>
      </c>
      <c r="D81" s="175">
        <v>12010.1</v>
      </c>
      <c r="E81" s="175">
        <v>6853.7</v>
      </c>
      <c r="F81" s="175">
        <v>5723.9</v>
      </c>
      <c r="G81" s="175">
        <v>6853.7</v>
      </c>
      <c r="H81" s="223">
        <f>G81/$G$214</f>
        <v>1.6E-2</v>
      </c>
      <c r="I81" s="217">
        <f t="shared" si="43"/>
        <v>1</v>
      </c>
      <c r="J81" s="222">
        <f>G81-D81</f>
        <v>-5156.3999999999996</v>
      </c>
      <c r="K81" s="223">
        <f>G81/D81</f>
        <v>0.57099999999999995</v>
      </c>
      <c r="L81" s="187">
        <f>G81-F81</f>
        <v>1129.8</v>
      </c>
    </row>
    <row r="82" spans="1:12" s="39" customFormat="1" ht="13.5" hidden="1" customHeight="1">
      <c r="A82" s="104"/>
      <c r="B82" s="133" t="s">
        <v>125</v>
      </c>
      <c r="C82" s="111"/>
      <c r="D82" s="186"/>
      <c r="E82" s="186"/>
      <c r="F82" s="175"/>
      <c r="G82" s="175"/>
      <c r="H82" s="196"/>
      <c r="I82" s="214" t="e">
        <f t="shared" si="43"/>
        <v>#DIV/0!</v>
      </c>
      <c r="J82" s="197"/>
      <c r="K82" s="196"/>
      <c r="L82" s="116"/>
    </row>
    <row r="83" spans="1:12" s="39" customFormat="1" ht="13.5" hidden="1" customHeight="1">
      <c r="A83" s="104"/>
      <c r="B83" s="113" t="s">
        <v>109</v>
      </c>
      <c r="C83" s="111"/>
      <c r="D83" s="186"/>
      <c r="E83" s="186"/>
      <c r="F83" s="175">
        <v>0</v>
      </c>
      <c r="G83" s="175">
        <v>0</v>
      </c>
      <c r="H83" s="196">
        <f>G83/$G$214</f>
        <v>0</v>
      </c>
      <c r="I83" s="214" t="e">
        <f t="shared" si="43"/>
        <v>#DIV/0!</v>
      </c>
      <c r="J83" s="197">
        <f>G83-D83</f>
        <v>0</v>
      </c>
      <c r="K83" s="196" t="e">
        <f>G83/D83</f>
        <v>#DIV/0!</v>
      </c>
      <c r="L83" s="116" t="e">
        <f>G83-#REF!</f>
        <v>#REF!</v>
      </c>
    </row>
    <row r="84" spans="1:12" s="24" customFormat="1">
      <c r="A84" s="75" t="s">
        <v>24</v>
      </c>
      <c r="B84" s="226" t="s">
        <v>26</v>
      </c>
      <c r="C84" s="227">
        <f>C85+C89+C108</f>
        <v>261797.2</v>
      </c>
      <c r="D84" s="227">
        <f>D85+D89+D108</f>
        <v>662973.19999999995</v>
      </c>
      <c r="E84" s="227">
        <f>E85+E89+E108</f>
        <v>180099.1</v>
      </c>
      <c r="F84" s="227">
        <f>F85+F89+F108</f>
        <v>168823.2</v>
      </c>
      <c r="G84" s="227">
        <f>G85+G89+G108</f>
        <v>180099.1</v>
      </c>
      <c r="H84" s="77">
        <f>G84/$G$214</f>
        <v>0.42499999999999999</v>
      </c>
      <c r="I84" s="214">
        <f t="shared" si="43"/>
        <v>1</v>
      </c>
      <c r="J84" s="229">
        <f>G84-D84</f>
        <v>-482874.1</v>
      </c>
      <c r="K84" s="228">
        <f>G84/D84</f>
        <v>0.27200000000000002</v>
      </c>
      <c r="L84" s="230">
        <f>G84-F84</f>
        <v>11275.9</v>
      </c>
    </row>
    <row r="85" spans="1:12">
      <c r="A85" s="3" t="s">
        <v>47</v>
      </c>
      <c r="B85" s="8" t="s">
        <v>92</v>
      </c>
      <c r="C85" s="100">
        <f>C87</f>
        <v>25000</v>
      </c>
      <c r="D85" s="116">
        <f>D87</f>
        <v>25000</v>
      </c>
      <c r="E85" s="116">
        <f>E87</f>
        <v>14951.2</v>
      </c>
      <c r="F85" s="116">
        <f t="shared" ref="F85:G85" si="44">F87</f>
        <v>15065.5</v>
      </c>
      <c r="G85" s="116">
        <f t="shared" si="44"/>
        <v>14951.2</v>
      </c>
      <c r="H85" s="196">
        <f>G85/$G$214</f>
        <v>3.5000000000000003E-2</v>
      </c>
      <c r="I85" s="217">
        <f t="shared" si="43"/>
        <v>1</v>
      </c>
      <c r="J85" s="197">
        <f>G85-D85</f>
        <v>-10048.799999999999</v>
      </c>
      <c r="K85" s="196">
        <f>G85/D85</f>
        <v>0.59799999999999998</v>
      </c>
      <c r="L85" s="116">
        <f>G85-F85</f>
        <v>-114.3</v>
      </c>
    </row>
    <row r="86" spans="1:12">
      <c r="A86" s="3"/>
      <c r="B86" s="7" t="s">
        <v>27</v>
      </c>
      <c r="C86" s="100"/>
      <c r="D86" s="6"/>
      <c r="E86" s="6"/>
      <c r="F86" s="210"/>
      <c r="G86" s="210"/>
      <c r="H86" s="196"/>
      <c r="I86" s="217"/>
      <c r="J86" s="197"/>
      <c r="K86" s="196"/>
      <c r="L86" s="116"/>
    </row>
    <row r="87" spans="1:12" ht="54">
      <c r="A87" s="3"/>
      <c r="B87" s="8" t="s">
        <v>113</v>
      </c>
      <c r="C87" s="100">
        <v>25000</v>
      </c>
      <c r="D87" s="6">
        <v>25000</v>
      </c>
      <c r="E87" s="6">
        <v>14951.2</v>
      </c>
      <c r="F87" s="6">
        <v>15065.5</v>
      </c>
      <c r="G87" s="6">
        <v>14951.2</v>
      </c>
      <c r="H87" s="196">
        <f>G87/$G$214</f>
        <v>3.5000000000000003E-2</v>
      </c>
      <c r="I87" s="217">
        <f>G87/E87</f>
        <v>1</v>
      </c>
      <c r="J87" s="197">
        <f>G87-D87</f>
        <v>-10048.799999999999</v>
      </c>
      <c r="K87" s="196">
        <f>G87/D87</f>
        <v>0.59799999999999998</v>
      </c>
      <c r="L87" s="116">
        <f>G87-F87</f>
        <v>-114.3</v>
      </c>
    </row>
    <row r="88" spans="1:12" s="39" customFormat="1" ht="13.5" hidden="1" customHeight="1">
      <c r="A88" s="15"/>
      <c r="B88" s="33" t="s">
        <v>137</v>
      </c>
      <c r="C88" s="127"/>
      <c r="D88" s="175"/>
      <c r="E88" s="175"/>
      <c r="F88" s="175"/>
      <c r="G88" s="175"/>
      <c r="H88" s="223">
        <f>G88/$G$214</f>
        <v>0</v>
      </c>
      <c r="I88" s="217" t="e">
        <f>G88/E88</f>
        <v>#DIV/0!</v>
      </c>
      <c r="J88" s="222">
        <f>G88-D88</f>
        <v>0</v>
      </c>
      <c r="K88" s="223" t="e">
        <f>G88/D88</f>
        <v>#DIV/0!</v>
      </c>
      <c r="L88" s="116">
        <f t="shared" ref="L88:L112" si="45">G88-F88</f>
        <v>0</v>
      </c>
    </row>
    <row r="89" spans="1:12" s="1" customFormat="1">
      <c r="A89" s="3" t="s">
        <v>93</v>
      </c>
      <c r="B89" s="8" t="s">
        <v>94</v>
      </c>
      <c r="C89" s="100">
        <f>C91+C105</f>
        <v>229389.3</v>
      </c>
      <c r="D89" s="6">
        <f>D91+D105</f>
        <v>631062.5</v>
      </c>
      <c r="E89" s="6">
        <f>E91+E105</f>
        <v>163788</v>
      </c>
      <c r="F89" s="6">
        <f>F91+F105</f>
        <v>151932.4</v>
      </c>
      <c r="G89" s="6">
        <f>G91+G105</f>
        <v>163788</v>
      </c>
      <c r="H89" s="196">
        <f>G89/$G$214</f>
        <v>0.38700000000000001</v>
      </c>
      <c r="I89" s="217">
        <f>G89/E89</f>
        <v>1</v>
      </c>
      <c r="J89" s="197">
        <f>G89-D89</f>
        <v>-467274.5</v>
      </c>
      <c r="K89" s="196">
        <f>G89/D89</f>
        <v>0.26</v>
      </c>
      <c r="L89" s="116">
        <f t="shared" si="45"/>
        <v>11855.6</v>
      </c>
    </row>
    <row r="90" spans="1:12" s="1" customFormat="1">
      <c r="A90" s="3"/>
      <c r="B90" s="7" t="s">
        <v>185</v>
      </c>
      <c r="C90" s="100"/>
      <c r="D90" s="6"/>
      <c r="E90" s="6"/>
      <c r="F90" s="211"/>
      <c r="G90" s="211"/>
      <c r="H90" s="196"/>
      <c r="I90" s="217"/>
      <c r="J90" s="197"/>
      <c r="K90" s="196"/>
      <c r="L90" s="116">
        <f t="shared" si="45"/>
        <v>0</v>
      </c>
    </row>
    <row r="91" spans="1:12" s="1" customFormat="1" ht="27">
      <c r="A91" s="3"/>
      <c r="B91" s="8" t="s">
        <v>197</v>
      </c>
      <c r="C91" s="106">
        <f>183482.7+23304.3</f>
        <v>206787</v>
      </c>
      <c r="D91" s="6">
        <v>223931.8</v>
      </c>
      <c r="E91" s="6">
        <v>109532</v>
      </c>
      <c r="F91" s="6">
        <v>101868.5</v>
      </c>
      <c r="G91" s="6">
        <v>109532</v>
      </c>
      <c r="H91" s="196">
        <f>G91/$G$214</f>
        <v>0.25900000000000001</v>
      </c>
      <c r="I91" s="217">
        <f>G91/E91</f>
        <v>1</v>
      </c>
      <c r="J91" s="197">
        <f>G91-D91</f>
        <v>-114399.8</v>
      </c>
      <c r="K91" s="196">
        <f>G91/D91</f>
        <v>0.48899999999999999</v>
      </c>
      <c r="L91" s="116">
        <f t="shared" si="45"/>
        <v>7663.5</v>
      </c>
    </row>
    <row r="92" spans="1:12" s="1" customFormat="1" ht="67.5" hidden="1" customHeight="1">
      <c r="A92" s="3"/>
      <c r="B92" s="8" t="s">
        <v>122</v>
      </c>
      <c r="C92" s="100"/>
      <c r="D92" s="6"/>
      <c r="E92" s="6"/>
      <c r="F92" s="6">
        <v>0</v>
      </c>
      <c r="G92" s="6">
        <v>0</v>
      </c>
      <c r="H92" s="196">
        <f>G92/$G$214</f>
        <v>0</v>
      </c>
      <c r="I92" s="214" t="e">
        <f>G92/E92</f>
        <v>#DIV/0!</v>
      </c>
      <c r="J92" s="197">
        <f>G92-D92</f>
        <v>0</v>
      </c>
      <c r="K92" s="196" t="e">
        <f>G92/D92</f>
        <v>#DIV/0!</v>
      </c>
      <c r="L92" s="116">
        <f t="shared" si="45"/>
        <v>0</v>
      </c>
    </row>
    <row r="93" spans="1:12" s="1" customFormat="1" ht="54" hidden="1" customHeight="1">
      <c r="A93" s="3"/>
      <c r="B93" s="8" t="s">
        <v>123</v>
      </c>
      <c r="C93" s="100"/>
      <c r="D93" s="6"/>
      <c r="E93" s="6"/>
      <c r="F93" s="6">
        <v>0</v>
      </c>
      <c r="G93" s="6">
        <v>0</v>
      </c>
      <c r="H93" s="196">
        <f>G93/$G$214</f>
        <v>0</v>
      </c>
      <c r="I93" s="214" t="e">
        <f>G93/E93</f>
        <v>#DIV/0!</v>
      </c>
      <c r="J93" s="197">
        <f>G93-D93</f>
        <v>0</v>
      </c>
      <c r="K93" s="196" t="e">
        <f>G93/D93</f>
        <v>#DIV/0!</v>
      </c>
      <c r="L93" s="116">
        <f t="shared" si="45"/>
        <v>0</v>
      </c>
    </row>
    <row r="94" spans="1:12" s="1" customFormat="1" ht="40.5" hidden="1" customHeight="1">
      <c r="A94" s="3"/>
      <c r="B94" s="8" t="s">
        <v>95</v>
      </c>
      <c r="C94" s="100"/>
      <c r="D94" s="6"/>
      <c r="E94" s="6"/>
      <c r="F94" s="6">
        <v>0</v>
      </c>
      <c r="G94" s="6">
        <v>0</v>
      </c>
      <c r="H94" s="196">
        <f>G94/$G$214</f>
        <v>0</v>
      </c>
      <c r="I94" s="214" t="e">
        <f>G94/E94</f>
        <v>#DIV/0!</v>
      </c>
      <c r="J94" s="197">
        <f>G94-D94</f>
        <v>0</v>
      </c>
      <c r="K94" s="196" t="e">
        <f>G94/D94</f>
        <v>#DIV/0!</v>
      </c>
      <c r="L94" s="116">
        <f t="shared" si="45"/>
        <v>0</v>
      </c>
    </row>
    <row r="95" spans="1:12" s="39" customFormat="1" ht="13.5" hidden="1" customHeight="1">
      <c r="A95" s="15"/>
      <c r="B95" s="33" t="s">
        <v>137</v>
      </c>
      <c r="C95" s="127"/>
      <c r="D95" s="175"/>
      <c r="E95" s="175"/>
      <c r="F95" s="175">
        <v>0</v>
      </c>
      <c r="G95" s="175">
        <v>0</v>
      </c>
      <c r="H95" s="196">
        <f>G95/$G$214</f>
        <v>0</v>
      </c>
      <c r="I95" s="214" t="e">
        <f>G95/E95</f>
        <v>#DIV/0!</v>
      </c>
      <c r="J95" s="197">
        <f>G95-D95</f>
        <v>0</v>
      </c>
      <c r="K95" s="196" t="e">
        <f>G95/D95</f>
        <v>#DIV/0!</v>
      </c>
      <c r="L95" s="116">
        <f t="shared" si="45"/>
        <v>0</v>
      </c>
    </row>
    <row r="96" spans="1:12" s="39" customFormat="1" ht="13.5" customHeight="1">
      <c r="A96" s="15"/>
      <c r="B96" s="156" t="s">
        <v>185</v>
      </c>
      <c r="C96" s="127"/>
      <c r="D96" s="175"/>
      <c r="E96" s="175"/>
      <c r="F96" s="175"/>
      <c r="G96" s="175"/>
      <c r="H96" s="196"/>
      <c r="I96" s="217"/>
      <c r="J96" s="197"/>
      <c r="K96" s="196"/>
      <c r="L96" s="116">
        <f t="shared" si="45"/>
        <v>0</v>
      </c>
    </row>
    <row r="97" spans="1:12" s="39" customFormat="1" ht="71.25" customHeight="1">
      <c r="A97" s="15" t="s">
        <v>226</v>
      </c>
      <c r="B97" s="158" t="s">
        <v>190</v>
      </c>
      <c r="C97" s="127">
        <f>C98+C99</f>
        <v>23304.3</v>
      </c>
      <c r="D97" s="187">
        <f>D98+D99</f>
        <v>29523.9</v>
      </c>
      <c r="E97" s="187">
        <f>E98+E99</f>
        <v>22739.599999999999</v>
      </c>
      <c r="F97" s="187">
        <f t="shared" ref="F97" si="46">F98+F99</f>
        <v>93271.2</v>
      </c>
      <c r="G97" s="187">
        <v>22739.599999999999</v>
      </c>
      <c r="H97" s="196">
        <f>G97/$G$214</f>
        <v>5.3999999999999999E-2</v>
      </c>
      <c r="I97" s="217">
        <f>G97/E97</f>
        <v>1</v>
      </c>
      <c r="J97" s="197">
        <f>G97-D97</f>
        <v>-6784.3</v>
      </c>
      <c r="K97" s="196">
        <f>G97/D97</f>
        <v>0.77</v>
      </c>
      <c r="L97" s="116">
        <f t="shared" si="45"/>
        <v>-70531.600000000006</v>
      </c>
    </row>
    <row r="98" spans="1:12" s="39" customFormat="1" ht="42" customHeight="1">
      <c r="A98" s="16">
        <v>611</v>
      </c>
      <c r="B98" s="8" t="s">
        <v>98</v>
      </c>
      <c r="C98" s="127">
        <v>0</v>
      </c>
      <c r="D98" s="175">
        <v>0</v>
      </c>
      <c r="E98" s="175">
        <v>0</v>
      </c>
      <c r="F98" s="175">
        <v>80388.399999999994</v>
      </c>
      <c r="G98" s="175">
        <v>0</v>
      </c>
      <c r="H98" s="196">
        <f>G98/$G$214</f>
        <v>0</v>
      </c>
      <c r="I98" s="217">
        <v>0</v>
      </c>
      <c r="J98" s="197">
        <f>G98-D98</f>
        <v>0</v>
      </c>
      <c r="K98" s="196">
        <v>0</v>
      </c>
      <c r="L98" s="116">
        <f t="shared" si="45"/>
        <v>-80388.399999999994</v>
      </c>
    </row>
    <row r="99" spans="1:12" s="39" customFormat="1" ht="13.5" customHeight="1">
      <c r="A99" s="16">
        <v>612</v>
      </c>
      <c r="B99" s="8" t="s">
        <v>99</v>
      </c>
      <c r="C99" s="127">
        <v>23304.3</v>
      </c>
      <c r="D99" s="175">
        <v>29523.9</v>
      </c>
      <c r="E99" s="175">
        <v>22739.599999999999</v>
      </c>
      <c r="F99" s="175">
        <v>12882.8</v>
      </c>
      <c r="G99" s="175">
        <v>22739.599999999999</v>
      </c>
      <c r="H99" s="196">
        <f>G99/$G$214</f>
        <v>5.3999999999999999E-2</v>
      </c>
      <c r="I99" s="217">
        <f>G99/E99</f>
        <v>1</v>
      </c>
      <c r="J99" s="197">
        <f>G99-D99</f>
        <v>-6784.3</v>
      </c>
      <c r="K99" s="196">
        <f t="shared" ref="K99" si="47">G99/D99</f>
        <v>0.77</v>
      </c>
      <c r="L99" s="116">
        <f t="shared" si="45"/>
        <v>9856.7999999999993</v>
      </c>
    </row>
    <row r="100" spans="1:12" s="39" customFormat="1" ht="13.5" customHeight="1">
      <c r="A100" s="104"/>
      <c r="B100" s="105" t="s">
        <v>201</v>
      </c>
      <c r="C100" s="127"/>
      <c r="D100" s="175"/>
      <c r="E100" s="175"/>
      <c r="F100" s="175"/>
      <c r="G100" s="175"/>
      <c r="H100" s="196"/>
      <c r="I100" s="217"/>
      <c r="J100" s="197"/>
      <c r="K100" s="196"/>
      <c r="L100" s="116">
        <f t="shared" si="45"/>
        <v>0</v>
      </c>
    </row>
    <row r="101" spans="1:12" s="39" customFormat="1" ht="13.5" customHeight="1">
      <c r="A101" s="98"/>
      <c r="B101" s="99" t="s">
        <v>100</v>
      </c>
      <c r="C101" s="127">
        <v>23304.3</v>
      </c>
      <c r="D101" s="175">
        <v>20276</v>
      </c>
      <c r="E101" s="175">
        <v>13491.8</v>
      </c>
      <c r="F101" s="175">
        <v>52579.1</v>
      </c>
      <c r="G101" s="175">
        <v>13491.8</v>
      </c>
      <c r="H101" s="196">
        <f>G101/$G$214</f>
        <v>3.2000000000000001E-2</v>
      </c>
      <c r="I101" s="217">
        <f>G101/E101</f>
        <v>1</v>
      </c>
      <c r="J101" s="197">
        <f>G101-D101</f>
        <v>-6784.2</v>
      </c>
      <c r="K101" s="196">
        <f>G101/D101</f>
        <v>0.66500000000000004</v>
      </c>
      <c r="L101" s="116">
        <f t="shared" si="45"/>
        <v>-39087.300000000003</v>
      </c>
    </row>
    <row r="102" spans="1:12" s="39" customFormat="1" ht="13.5" customHeight="1">
      <c r="A102" s="98"/>
      <c r="B102" s="99" t="s">
        <v>103</v>
      </c>
      <c r="C102" s="127">
        <v>0</v>
      </c>
      <c r="D102" s="175">
        <v>263.2</v>
      </c>
      <c r="E102" s="175">
        <v>263.2</v>
      </c>
      <c r="F102" s="175">
        <v>1322.7</v>
      </c>
      <c r="G102" s="175">
        <v>263.2</v>
      </c>
      <c r="H102" s="196">
        <f>G102/$G$214</f>
        <v>1E-3</v>
      </c>
      <c r="I102" s="217">
        <f>G102/E102</f>
        <v>1</v>
      </c>
      <c r="J102" s="197">
        <f>G102-D102</f>
        <v>0</v>
      </c>
      <c r="K102" s="196">
        <f>G102/D102</f>
        <v>1</v>
      </c>
      <c r="L102" s="116">
        <f t="shared" si="45"/>
        <v>-1059.5</v>
      </c>
    </row>
    <row r="103" spans="1:12" s="39" customFormat="1" ht="13.5" customHeight="1">
      <c r="A103" s="98"/>
      <c r="B103" s="99" t="s">
        <v>165</v>
      </c>
      <c r="C103" s="127">
        <v>0</v>
      </c>
      <c r="D103" s="175">
        <v>0</v>
      </c>
      <c r="E103" s="175">
        <v>0</v>
      </c>
      <c r="F103" s="175">
        <v>0</v>
      </c>
      <c r="G103" s="175">
        <v>0</v>
      </c>
      <c r="H103" s="196">
        <f>G103/$G$214</f>
        <v>0</v>
      </c>
      <c r="I103" s="217">
        <v>0</v>
      </c>
      <c r="J103" s="197">
        <f>G103-D103</f>
        <v>0</v>
      </c>
      <c r="K103" s="196">
        <v>0</v>
      </c>
      <c r="L103" s="116">
        <f t="shared" si="45"/>
        <v>0</v>
      </c>
    </row>
    <row r="104" spans="1:12" s="39" customFormat="1" ht="13.5" customHeight="1">
      <c r="A104" s="98"/>
      <c r="B104" s="99" t="s">
        <v>166</v>
      </c>
      <c r="C104" s="127">
        <v>0</v>
      </c>
      <c r="D104" s="175">
        <v>8984.6</v>
      </c>
      <c r="E104" s="175">
        <v>8984.6</v>
      </c>
      <c r="F104" s="175">
        <v>39369.4</v>
      </c>
      <c r="G104" s="175">
        <v>8984.6</v>
      </c>
      <c r="H104" s="196">
        <f>G104/$G$214</f>
        <v>2.1000000000000001E-2</v>
      </c>
      <c r="I104" s="217">
        <f>G104/E104</f>
        <v>1</v>
      </c>
      <c r="J104" s="197">
        <f>G104-D104</f>
        <v>0</v>
      </c>
      <c r="K104" s="196">
        <f>G104/D104</f>
        <v>1</v>
      </c>
      <c r="L104" s="116">
        <f t="shared" si="45"/>
        <v>-30384.799999999999</v>
      </c>
    </row>
    <row r="105" spans="1:12" s="1" customFormat="1" ht="27">
      <c r="A105" s="142" t="s">
        <v>275</v>
      </c>
      <c r="B105" s="8" t="s">
        <v>273</v>
      </c>
      <c r="C105" s="100">
        <v>22602.3</v>
      </c>
      <c r="D105" s="6">
        <v>407130.7</v>
      </c>
      <c r="E105" s="6">
        <v>54256</v>
      </c>
      <c r="F105" s="6">
        <v>50063.9</v>
      </c>
      <c r="G105" s="6">
        <v>54256</v>
      </c>
      <c r="H105" s="196">
        <f>G105/$G$214</f>
        <v>0.128</v>
      </c>
      <c r="I105" s="217">
        <f t="shared" ref="I105:I114" si="48">G105/E105</f>
        <v>1</v>
      </c>
      <c r="J105" s="197">
        <f>G105-D105</f>
        <v>-352874.7</v>
      </c>
      <c r="K105" s="196">
        <f>G105/D105</f>
        <v>0.13300000000000001</v>
      </c>
      <c r="L105" s="116">
        <f t="shared" si="45"/>
        <v>4192.1000000000004</v>
      </c>
    </row>
    <row r="106" spans="1:12" s="1" customFormat="1" ht="15" customHeight="1">
      <c r="A106" s="142"/>
      <c r="B106" s="8" t="s">
        <v>185</v>
      </c>
      <c r="C106" s="100"/>
      <c r="D106" s="6"/>
      <c r="E106" s="6"/>
      <c r="F106" s="6"/>
      <c r="G106" s="6"/>
      <c r="H106" s="196"/>
      <c r="I106" s="217">
        <v>0</v>
      </c>
      <c r="J106" s="197"/>
      <c r="K106" s="196"/>
      <c r="L106" s="116">
        <f t="shared" si="45"/>
        <v>0</v>
      </c>
    </row>
    <row r="107" spans="1:12" s="1" customFormat="1" ht="40.5">
      <c r="A107" s="142" t="s">
        <v>271</v>
      </c>
      <c r="B107" s="243" t="s">
        <v>272</v>
      </c>
      <c r="C107" s="100">
        <v>0</v>
      </c>
      <c r="D107" s="6">
        <v>372480</v>
      </c>
      <c r="E107" s="6">
        <v>54256</v>
      </c>
      <c r="F107" s="6">
        <v>38584.6</v>
      </c>
      <c r="G107" s="6">
        <v>54256</v>
      </c>
      <c r="H107" s="196">
        <f>G107/$G$214</f>
        <v>0.128</v>
      </c>
      <c r="I107" s="217">
        <f t="shared" si="48"/>
        <v>1</v>
      </c>
      <c r="J107" s="197">
        <f>G107-D107</f>
        <v>-318224</v>
      </c>
      <c r="K107" s="196">
        <f t="shared" ref="K107" si="49">G107/D107</f>
        <v>0.14599999999999999</v>
      </c>
      <c r="L107" s="116">
        <f t="shared" si="45"/>
        <v>15671.4</v>
      </c>
    </row>
    <row r="108" spans="1:12" s="1" customFormat="1">
      <c r="A108" s="3" t="s">
        <v>143</v>
      </c>
      <c r="B108" s="8" t="s">
        <v>131</v>
      </c>
      <c r="C108" s="100">
        <f>C110+C112</f>
        <v>7407.9</v>
      </c>
      <c r="D108" s="116">
        <f>D110+D112</f>
        <v>6910.7</v>
      </c>
      <c r="E108" s="116">
        <v>1359.9</v>
      </c>
      <c r="F108" s="6">
        <v>1825.3</v>
      </c>
      <c r="G108" s="6">
        <v>1359.9</v>
      </c>
      <c r="H108" s="196">
        <f>G108/$G$214</f>
        <v>3.0000000000000001E-3</v>
      </c>
      <c r="I108" s="217">
        <f t="shared" si="48"/>
        <v>1</v>
      </c>
      <c r="J108" s="197">
        <f>G108-D108</f>
        <v>-5550.8</v>
      </c>
      <c r="K108" s="196">
        <f>G108/D108</f>
        <v>0.19700000000000001</v>
      </c>
      <c r="L108" s="116">
        <f t="shared" si="45"/>
        <v>-465.4</v>
      </c>
    </row>
    <row r="109" spans="1:12" s="1" customFormat="1">
      <c r="A109" s="3"/>
      <c r="B109" s="7" t="s">
        <v>27</v>
      </c>
      <c r="C109" s="100"/>
      <c r="D109" s="6"/>
      <c r="E109" s="6"/>
      <c r="F109" s="6"/>
      <c r="G109" s="6"/>
      <c r="H109" s="196"/>
      <c r="I109" s="217">
        <v>0</v>
      </c>
      <c r="J109" s="197"/>
      <c r="K109" s="196"/>
      <c r="L109" s="116">
        <f t="shared" si="45"/>
        <v>0</v>
      </c>
    </row>
    <row r="110" spans="1:12" s="39" customFormat="1" ht="40.5">
      <c r="A110" s="15" t="s">
        <v>227</v>
      </c>
      <c r="B110" s="33" t="s">
        <v>144</v>
      </c>
      <c r="C110" s="127">
        <v>2407.9</v>
      </c>
      <c r="D110" s="175">
        <v>2407.9</v>
      </c>
      <c r="E110" s="175">
        <v>973.3</v>
      </c>
      <c r="F110" s="175">
        <v>1025.3</v>
      </c>
      <c r="G110" s="175">
        <v>973.3</v>
      </c>
      <c r="H110" s="223">
        <f>G110/$G$214</f>
        <v>2E-3</v>
      </c>
      <c r="I110" s="217">
        <f t="shared" si="48"/>
        <v>1</v>
      </c>
      <c r="J110" s="222">
        <f>G110-D110</f>
        <v>-1434.6</v>
      </c>
      <c r="K110" s="223">
        <f>G110/D110</f>
        <v>0.40400000000000003</v>
      </c>
      <c r="L110" s="116">
        <f t="shared" si="45"/>
        <v>-52</v>
      </c>
    </row>
    <row r="111" spans="1:12" s="39" customFormat="1" ht="54" hidden="1" customHeight="1">
      <c r="A111" s="15"/>
      <c r="B111" s="33" t="s">
        <v>144</v>
      </c>
      <c r="C111" s="127">
        <v>0</v>
      </c>
      <c r="D111" s="175">
        <v>0</v>
      </c>
      <c r="E111" s="175"/>
      <c r="F111" s="175">
        <v>0</v>
      </c>
      <c r="G111" s="175">
        <v>0</v>
      </c>
      <c r="H111" s="223">
        <f>G111/$G$214</f>
        <v>0</v>
      </c>
      <c r="I111" s="217" t="e">
        <f t="shared" si="48"/>
        <v>#DIV/0!</v>
      </c>
      <c r="J111" s="222">
        <f>G111-D111</f>
        <v>0</v>
      </c>
      <c r="K111" s="223" t="e">
        <f>G111/D111</f>
        <v>#DIV/0!</v>
      </c>
      <c r="L111" s="116">
        <f t="shared" si="45"/>
        <v>0</v>
      </c>
    </row>
    <row r="112" spans="1:12" s="39" customFormat="1" ht="23.25" customHeight="1">
      <c r="A112" s="15" t="s">
        <v>252</v>
      </c>
      <c r="B112" s="33" t="s">
        <v>194</v>
      </c>
      <c r="C112" s="127">
        <v>5000</v>
      </c>
      <c r="D112" s="175">
        <f>4500+2.8</f>
        <v>4502.8</v>
      </c>
      <c r="E112" s="175">
        <v>386.6</v>
      </c>
      <c r="F112" s="175">
        <v>800</v>
      </c>
      <c r="G112" s="175">
        <v>386.6</v>
      </c>
      <c r="H112" s="223">
        <f>G112/$G$214</f>
        <v>1E-3</v>
      </c>
      <c r="I112" s="217">
        <f t="shared" si="48"/>
        <v>1</v>
      </c>
      <c r="J112" s="222">
        <f>G112-D112</f>
        <v>-4116.2</v>
      </c>
      <c r="K112" s="223">
        <f>G112/D112</f>
        <v>8.5999999999999993E-2</v>
      </c>
      <c r="L112" s="116">
        <f t="shared" si="45"/>
        <v>-413.4</v>
      </c>
    </row>
    <row r="113" spans="1:12" s="1" customFormat="1">
      <c r="A113" s="114"/>
      <c r="B113" s="133" t="s">
        <v>126</v>
      </c>
      <c r="C113" s="106"/>
      <c r="D113" s="6"/>
      <c r="E113" s="6"/>
      <c r="F113" s="6"/>
      <c r="G113" s="6"/>
      <c r="H113" s="196"/>
      <c r="I113" s="217">
        <v>0</v>
      </c>
      <c r="J113" s="197"/>
      <c r="K113" s="196"/>
      <c r="L113" s="116"/>
    </row>
    <row r="114" spans="1:12" s="1" customFormat="1">
      <c r="A114" s="114"/>
      <c r="B114" s="113" t="s">
        <v>145</v>
      </c>
      <c r="C114" s="106">
        <v>261797.2</v>
      </c>
      <c r="D114" s="6">
        <v>662094</v>
      </c>
      <c r="E114" s="6">
        <v>179996.2</v>
      </c>
      <c r="F114" s="6">
        <v>155040.4</v>
      </c>
      <c r="G114" s="6">
        <v>179966.2</v>
      </c>
      <c r="H114" s="196">
        <f>G114/$G$214</f>
        <v>0.42499999999999999</v>
      </c>
      <c r="I114" s="217">
        <f t="shared" si="48"/>
        <v>1</v>
      </c>
      <c r="J114" s="197">
        <f>G114-D114</f>
        <v>-482127.8</v>
      </c>
      <c r="K114" s="196">
        <f>G114/D114</f>
        <v>0.27200000000000002</v>
      </c>
      <c r="L114" s="116">
        <f>G114-F114</f>
        <v>24925.8</v>
      </c>
    </row>
    <row r="115" spans="1:12" s="24" customFormat="1">
      <c r="A115" s="75" t="s">
        <v>22</v>
      </c>
      <c r="B115" s="81" t="s">
        <v>8</v>
      </c>
      <c r="C115" s="79">
        <f>C116+C136+C153+C133</f>
        <v>143433.4</v>
      </c>
      <c r="D115" s="79">
        <f t="shared" ref="D115" si="50">D116+D136+D153+D133</f>
        <v>244285.1</v>
      </c>
      <c r="E115" s="79">
        <f>E116+E136+E153</f>
        <v>51267.7</v>
      </c>
      <c r="F115" s="79">
        <f>F116+F136+F153</f>
        <v>47613.2</v>
      </c>
      <c r="G115" s="79">
        <f>G116+G136+G153</f>
        <v>51267.7</v>
      </c>
      <c r="H115" s="77">
        <f>G115/$G$214</f>
        <v>0.121</v>
      </c>
      <c r="I115" s="77">
        <f>G115/E115</f>
        <v>1</v>
      </c>
      <c r="J115" s="78">
        <f>G115-D115</f>
        <v>-193017.4</v>
      </c>
      <c r="K115" s="77">
        <f>G115/D115</f>
        <v>0.21</v>
      </c>
      <c r="L115" s="79">
        <f>G115-F115</f>
        <v>3654.5</v>
      </c>
    </row>
    <row r="116" spans="1:12">
      <c r="A116" s="15" t="s">
        <v>56</v>
      </c>
      <c r="B116" s="32" t="s">
        <v>69</v>
      </c>
      <c r="C116" s="127">
        <f>C118+C121+C120+C122+C123+C131</f>
        <v>19056.5</v>
      </c>
      <c r="D116" s="175">
        <f t="shared" ref="D116:F116" si="51">D118+D121+D120+D122+D123+D131</f>
        <v>13026</v>
      </c>
      <c r="E116" s="175">
        <v>2925.4</v>
      </c>
      <c r="F116" s="175">
        <f t="shared" si="51"/>
        <v>8740.2000000000007</v>
      </c>
      <c r="G116" s="175">
        <v>2925.4</v>
      </c>
      <c r="H116" s="196">
        <f>G116/$G$214</f>
        <v>7.0000000000000001E-3</v>
      </c>
      <c r="I116" s="217">
        <f>G116/E116</f>
        <v>1</v>
      </c>
      <c r="J116" s="197">
        <f>G116-D116</f>
        <v>-10100.6</v>
      </c>
      <c r="K116" s="196">
        <f>G116/D116</f>
        <v>0.22500000000000001</v>
      </c>
      <c r="L116" s="116">
        <f>G116-F116</f>
        <v>-5814.8</v>
      </c>
    </row>
    <row r="117" spans="1:12">
      <c r="A117" s="15"/>
      <c r="B117" s="32" t="s">
        <v>185</v>
      </c>
      <c r="C117" s="129"/>
      <c r="D117" s="176"/>
      <c r="E117" s="176"/>
      <c r="F117" s="176"/>
      <c r="G117" s="176"/>
      <c r="H117" s="196"/>
      <c r="I117" s="217"/>
      <c r="J117" s="197"/>
      <c r="K117" s="196"/>
      <c r="L117" s="116">
        <f t="shared" ref="L117:L147" si="52">G117-F117</f>
        <v>0</v>
      </c>
    </row>
    <row r="118" spans="1:12" ht="40.5">
      <c r="A118" s="15" t="s">
        <v>228</v>
      </c>
      <c r="B118" s="33" t="s">
        <v>71</v>
      </c>
      <c r="C118" s="127">
        <v>476.3</v>
      </c>
      <c r="D118" s="175">
        <v>476.3</v>
      </c>
      <c r="E118" s="175">
        <v>0</v>
      </c>
      <c r="F118" s="175">
        <v>0</v>
      </c>
      <c r="G118" s="175">
        <v>0</v>
      </c>
      <c r="H118" s="196">
        <f t="shared" ref="H118:H123" si="53">G118/$G$214</f>
        <v>0</v>
      </c>
      <c r="I118" s="217" t="e">
        <f t="shared" ref="I118:I119" si="54">G118/E118</f>
        <v>#DIV/0!</v>
      </c>
      <c r="J118" s="197">
        <f t="shared" ref="J118:J123" si="55">G118-D118</f>
        <v>-476.3</v>
      </c>
      <c r="K118" s="196">
        <f t="shared" ref="K118:K147" si="56">G118/D118</f>
        <v>0</v>
      </c>
      <c r="L118" s="116">
        <f t="shared" si="52"/>
        <v>0</v>
      </c>
    </row>
    <row r="119" spans="1:12" ht="27" hidden="1">
      <c r="A119" s="15" t="s">
        <v>229</v>
      </c>
      <c r="B119" s="33" t="s">
        <v>199</v>
      </c>
      <c r="C119" s="127">
        <v>0</v>
      </c>
      <c r="D119" s="175">
        <v>0</v>
      </c>
      <c r="E119" s="175">
        <v>0</v>
      </c>
      <c r="F119" s="175">
        <v>0</v>
      </c>
      <c r="G119" s="175">
        <v>0</v>
      </c>
      <c r="H119" s="196">
        <f t="shared" si="53"/>
        <v>0</v>
      </c>
      <c r="I119" s="217" t="e">
        <f t="shared" si="54"/>
        <v>#DIV/0!</v>
      </c>
      <c r="J119" s="197">
        <f t="shared" si="55"/>
        <v>0</v>
      </c>
      <c r="K119" s="196" t="e">
        <f t="shared" si="56"/>
        <v>#DIV/0!</v>
      </c>
      <c r="L119" s="116">
        <f t="shared" si="52"/>
        <v>0</v>
      </c>
    </row>
    <row r="120" spans="1:12" ht="40.5">
      <c r="A120" s="15" t="s">
        <v>215</v>
      </c>
      <c r="B120" s="33" t="s">
        <v>216</v>
      </c>
      <c r="C120" s="127">
        <v>0</v>
      </c>
      <c r="D120" s="175">
        <v>2738.6</v>
      </c>
      <c r="E120" s="175">
        <v>1796.4</v>
      </c>
      <c r="F120" s="175">
        <v>4537.5</v>
      </c>
      <c r="G120" s="175">
        <v>1796.4</v>
      </c>
      <c r="H120" s="196">
        <f t="shared" si="53"/>
        <v>4.0000000000000001E-3</v>
      </c>
      <c r="I120" s="217">
        <f>G120/E120</f>
        <v>1</v>
      </c>
      <c r="J120" s="197">
        <f t="shared" si="55"/>
        <v>-942.2</v>
      </c>
      <c r="K120" s="196">
        <f t="shared" si="56"/>
        <v>0.65600000000000003</v>
      </c>
      <c r="L120" s="116">
        <f t="shared" si="52"/>
        <v>-2741.1</v>
      </c>
    </row>
    <row r="121" spans="1:12" ht="27">
      <c r="A121" s="236" t="s">
        <v>230</v>
      </c>
      <c r="B121" s="33" t="s">
        <v>146</v>
      </c>
      <c r="C121" s="127">
        <v>8918.6</v>
      </c>
      <c r="D121" s="175">
        <v>0</v>
      </c>
      <c r="E121" s="175">
        <v>0</v>
      </c>
      <c r="F121" s="175">
        <v>0</v>
      </c>
      <c r="G121" s="175">
        <v>0</v>
      </c>
      <c r="H121" s="196">
        <f t="shared" si="53"/>
        <v>0</v>
      </c>
      <c r="I121" s="217">
        <v>0</v>
      </c>
      <c r="J121" s="197">
        <f t="shared" si="55"/>
        <v>0</v>
      </c>
      <c r="K121" s="196">
        <v>0</v>
      </c>
      <c r="L121" s="116">
        <f t="shared" si="52"/>
        <v>0</v>
      </c>
    </row>
    <row r="122" spans="1:12" ht="40.5">
      <c r="A122" s="236" t="s">
        <v>274</v>
      </c>
      <c r="B122" s="33" t="s">
        <v>172</v>
      </c>
      <c r="C122" s="127">
        <v>6732.7</v>
      </c>
      <c r="D122" s="175">
        <v>6732.7</v>
      </c>
      <c r="E122" s="175">
        <v>1117.0999999999999</v>
      </c>
      <c r="F122" s="175">
        <v>2775.4</v>
      </c>
      <c r="G122" s="175">
        <v>1117.0999999999999</v>
      </c>
      <c r="H122" s="196">
        <f t="shared" si="53"/>
        <v>3.0000000000000001E-3</v>
      </c>
      <c r="I122" s="217">
        <f t="shared" ref="I122:I147" si="57">G122/E122</f>
        <v>1</v>
      </c>
      <c r="J122" s="197">
        <f t="shared" si="55"/>
        <v>-5615.6</v>
      </c>
      <c r="K122" s="196">
        <f t="shared" si="56"/>
        <v>0.16600000000000001</v>
      </c>
      <c r="L122" s="116">
        <f t="shared" si="52"/>
        <v>-1658.3</v>
      </c>
    </row>
    <row r="123" spans="1:12">
      <c r="A123" s="15" t="s">
        <v>264</v>
      </c>
      <c r="B123" s="33" t="s">
        <v>276</v>
      </c>
      <c r="C123" s="112">
        <v>1928.9</v>
      </c>
      <c r="D123" s="175">
        <f>1278.4</f>
        <v>1278.4000000000001</v>
      </c>
      <c r="E123" s="175">
        <v>11.9</v>
      </c>
      <c r="F123" s="175">
        <v>527.29999999999995</v>
      </c>
      <c r="G123" s="175">
        <v>11.9</v>
      </c>
      <c r="H123" s="196">
        <f t="shared" si="53"/>
        <v>0</v>
      </c>
      <c r="I123" s="217">
        <f t="shared" si="57"/>
        <v>1</v>
      </c>
      <c r="J123" s="197">
        <f t="shared" si="55"/>
        <v>-1266.5</v>
      </c>
      <c r="K123" s="196">
        <f t="shared" si="56"/>
        <v>8.9999999999999993E-3</v>
      </c>
      <c r="L123" s="116">
        <f t="shared" si="52"/>
        <v>-515.4</v>
      </c>
    </row>
    <row r="124" spans="1:12">
      <c r="A124" s="15"/>
      <c r="B124" s="155" t="s">
        <v>185</v>
      </c>
      <c r="C124" s="112"/>
      <c r="D124" s="175"/>
      <c r="E124" s="175"/>
      <c r="F124" s="175"/>
      <c r="G124" s="175"/>
      <c r="H124" s="196"/>
      <c r="I124" s="217"/>
      <c r="J124" s="197"/>
      <c r="K124" s="196"/>
      <c r="L124" s="116">
        <f t="shared" si="52"/>
        <v>0</v>
      </c>
    </row>
    <row r="125" spans="1:12" ht="40.5">
      <c r="A125" s="15"/>
      <c r="B125" s="33" t="s">
        <v>188</v>
      </c>
      <c r="C125" s="127">
        <v>0</v>
      </c>
      <c r="D125" s="187">
        <f t="shared" ref="D125" si="58">D126+D127</f>
        <v>928.8</v>
      </c>
      <c r="E125" s="187">
        <v>11.9</v>
      </c>
      <c r="F125" s="187">
        <v>527.29999999999995</v>
      </c>
      <c r="G125" s="187">
        <v>11.9</v>
      </c>
      <c r="H125" s="196">
        <f>G125/$G$214</f>
        <v>0</v>
      </c>
      <c r="I125" s="217">
        <f t="shared" si="57"/>
        <v>1</v>
      </c>
      <c r="J125" s="197">
        <f>G125-D125</f>
        <v>-916.9</v>
      </c>
      <c r="K125" s="196">
        <f t="shared" si="56"/>
        <v>1.2999999999999999E-2</v>
      </c>
      <c r="L125" s="116">
        <f t="shared" si="52"/>
        <v>-515.4</v>
      </c>
    </row>
    <row r="126" spans="1:12" ht="40.5">
      <c r="A126" s="15" t="s">
        <v>186</v>
      </c>
      <c r="B126" s="151" t="s">
        <v>98</v>
      </c>
      <c r="C126" s="127">
        <v>0</v>
      </c>
      <c r="D126" s="175">
        <v>916.9</v>
      </c>
      <c r="E126" s="175">
        <v>0</v>
      </c>
      <c r="F126" s="175">
        <v>459.6</v>
      </c>
      <c r="G126" s="175">
        <v>0</v>
      </c>
      <c r="H126" s="196">
        <f>G126/$G$214</f>
        <v>0</v>
      </c>
      <c r="I126" s="217">
        <v>0</v>
      </c>
      <c r="J126" s="197">
        <f>G126-D126</f>
        <v>-916.9</v>
      </c>
      <c r="K126" s="196">
        <f t="shared" si="56"/>
        <v>0</v>
      </c>
      <c r="L126" s="116">
        <f t="shared" si="52"/>
        <v>-459.6</v>
      </c>
    </row>
    <row r="127" spans="1:12">
      <c r="A127" s="15" t="s">
        <v>208</v>
      </c>
      <c r="B127" s="151" t="s">
        <v>99</v>
      </c>
      <c r="C127" s="127">
        <v>0</v>
      </c>
      <c r="D127" s="175">
        <v>11.9</v>
      </c>
      <c r="E127" s="175">
        <v>11.9</v>
      </c>
      <c r="F127" s="175">
        <v>67.7</v>
      </c>
      <c r="G127" s="175">
        <v>11.9</v>
      </c>
      <c r="H127" s="196">
        <f>G127/$G$214</f>
        <v>0</v>
      </c>
      <c r="I127" s="217">
        <f t="shared" si="57"/>
        <v>1</v>
      </c>
      <c r="J127" s="197">
        <f>G127-D127</f>
        <v>0</v>
      </c>
      <c r="K127" s="196">
        <f t="shared" si="56"/>
        <v>1</v>
      </c>
      <c r="L127" s="116">
        <f t="shared" si="52"/>
        <v>-55.8</v>
      </c>
    </row>
    <row r="128" spans="1:12">
      <c r="A128" s="98"/>
      <c r="B128" s="157" t="s">
        <v>193</v>
      </c>
      <c r="C128" s="127"/>
      <c r="D128" s="175"/>
      <c r="E128" s="175"/>
      <c r="F128" s="175"/>
      <c r="G128" s="175"/>
      <c r="H128" s="196"/>
      <c r="I128" s="217"/>
      <c r="J128" s="197"/>
      <c r="K128" s="196"/>
      <c r="L128" s="116">
        <f t="shared" si="52"/>
        <v>0</v>
      </c>
    </row>
    <row r="129" spans="1:12">
      <c r="A129" s="98"/>
      <c r="B129" s="99" t="s">
        <v>103</v>
      </c>
      <c r="C129" s="127">
        <v>0</v>
      </c>
      <c r="D129" s="175">
        <v>11.9</v>
      </c>
      <c r="E129" s="175">
        <v>11.9</v>
      </c>
      <c r="F129" s="175">
        <v>72.900000000000006</v>
      </c>
      <c r="G129" s="175">
        <v>11.9</v>
      </c>
      <c r="H129" s="196">
        <f>G129/$G$214</f>
        <v>0</v>
      </c>
      <c r="I129" s="217">
        <f t="shared" si="57"/>
        <v>1</v>
      </c>
      <c r="J129" s="197">
        <f t="shared" ref="J129:J136" si="59">G129-D129</f>
        <v>0</v>
      </c>
      <c r="K129" s="196">
        <f t="shared" si="56"/>
        <v>1</v>
      </c>
      <c r="L129" s="116">
        <f t="shared" si="52"/>
        <v>-61</v>
      </c>
    </row>
    <row r="130" spans="1:12" s="39" customFormat="1" ht="13.5" customHeight="1">
      <c r="A130" s="98"/>
      <c r="B130" s="99" t="s">
        <v>166</v>
      </c>
      <c r="C130" s="127">
        <v>0</v>
      </c>
      <c r="D130" s="175">
        <v>0</v>
      </c>
      <c r="E130" s="175">
        <v>0</v>
      </c>
      <c r="F130" s="175">
        <v>0</v>
      </c>
      <c r="G130" s="175">
        <v>0</v>
      </c>
      <c r="H130" s="196">
        <f>G130/$G$214</f>
        <v>0</v>
      </c>
      <c r="I130" s="217">
        <v>0</v>
      </c>
      <c r="J130" s="197">
        <f t="shared" si="59"/>
        <v>0</v>
      </c>
      <c r="K130" s="196">
        <v>0</v>
      </c>
      <c r="L130" s="116">
        <f t="shared" si="52"/>
        <v>0</v>
      </c>
    </row>
    <row r="131" spans="1:12" ht="34.5" customHeight="1">
      <c r="A131" s="236" t="s">
        <v>231</v>
      </c>
      <c r="B131" s="33" t="s">
        <v>214</v>
      </c>
      <c r="C131" s="127">
        <v>1000</v>
      </c>
      <c r="D131" s="175">
        <v>1800</v>
      </c>
      <c r="E131" s="175">
        <v>0</v>
      </c>
      <c r="F131" s="175">
        <v>900</v>
      </c>
      <c r="G131" s="175">
        <v>0</v>
      </c>
      <c r="H131" s="196">
        <f>G131/$G$214</f>
        <v>0</v>
      </c>
      <c r="I131" s="217">
        <v>0</v>
      </c>
      <c r="J131" s="197">
        <f t="shared" si="59"/>
        <v>-1800</v>
      </c>
      <c r="K131" s="196">
        <f t="shared" si="56"/>
        <v>0</v>
      </c>
      <c r="L131" s="116">
        <f t="shared" si="52"/>
        <v>-900</v>
      </c>
    </row>
    <row r="132" spans="1:12" hidden="1">
      <c r="A132" s="15"/>
      <c r="B132" s="33" t="s">
        <v>198</v>
      </c>
      <c r="C132" s="127">
        <v>0</v>
      </c>
      <c r="D132" s="175">
        <v>0</v>
      </c>
      <c r="E132" s="175">
        <v>0</v>
      </c>
      <c r="F132" s="175">
        <v>0</v>
      </c>
      <c r="G132" s="175">
        <v>0</v>
      </c>
      <c r="H132" s="196">
        <f>G132/$G$214</f>
        <v>0</v>
      </c>
      <c r="I132" s="217" t="e">
        <f t="shared" si="57"/>
        <v>#DIV/0!</v>
      </c>
      <c r="J132" s="197">
        <f t="shared" si="59"/>
        <v>0</v>
      </c>
      <c r="K132" s="196" t="e">
        <f t="shared" si="56"/>
        <v>#DIV/0!</v>
      </c>
      <c r="L132" s="116">
        <f t="shared" si="52"/>
        <v>0</v>
      </c>
    </row>
    <row r="133" spans="1:12" s="240" customFormat="1" ht="13.5" hidden="1" customHeight="1">
      <c r="A133" s="238" t="s">
        <v>147</v>
      </c>
      <c r="B133" s="241" t="s">
        <v>148</v>
      </c>
      <c r="C133" s="165">
        <v>0</v>
      </c>
      <c r="D133" s="165">
        <v>0</v>
      </c>
      <c r="E133" s="165"/>
      <c r="F133" s="165">
        <v>9.1999999999999993</v>
      </c>
      <c r="G133" s="165">
        <v>9.1999999999999993</v>
      </c>
      <c r="H133" s="170">
        <f>G133/$G$214</f>
        <v>0</v>
      </c>
      <c r="I133" s="217" t="e">
        <f t="shared" si="57"/>
        <v>#DIV/0!</v>
      </c>
      <c r="J133" s="197">
        <f t="shared" si="59"/>
        <v>9.1999999999999993</v>
      </c>
      <c r="K133" s="196" t="e">
        <f t="shared" si="56"/>
        <v>#DIV/0!</v>
      </c>
      <c r="L133" s="116">
        <f t="shared" si="52"/>
        <v>0</v>
      </c>
    </row>
    <row r="134" spans="1:12" ht="13.5" hidden="1" customHeight="1">
      <c r="A134" s="15"/>
      <c r="B134" s="9" t="s">
        <v>27</v>
      </c>
      <c r="C134" s="130"/>
      <c r="D134" s="174"/>
      <c r="E134" s="174"/>
      <c r="F134" s="6"/>
      <c r="G134" s="6"/>
      <c r="H134" s="196"/>
      <c r="I134" s="217" t="e">
        <f t="shared" si="57"/>
        <v>#DIV/0!</v>
      </c>
      <c r="J134" s="197">
        <f t="shared" si="59"/>
        <v>0</v>
      </c>
      <c r="K134" s="196" t="e">
        <f t="shared" si="56"/>
        <v>#DIV/0!</v>
      </c>
      <c r="L134" s="116">
        <f t="shared" si="52"/>
        <v>0</v>
      </c>
    </row>
    <row r="135" spans="1:12" ht="13.5" hidden="1" customHeight="1">
      <c r="A135" s="15"/>
      <c r="B135" s="8" t="s">
        <v>96</v>
      </c>
      <c r="C135" s="101"/>
      <c r="D135" s="174"/>
      <c r="E135" s="174"/>
      <c r="F135" s="6"/>
      <c r="G135" s="6"/>
      <c r="H135" s="196">
        <f>G135/$G$214</f>
        <v>0</v>
      </c>
      <c r="I135" s="217" t="e">
        <f t="shared" si="57"/>
        <v>#DIV/0!</v>
      </c>
      <c r="J135" s="197">
        <f t="shared" si="59"/>
        <v>0</v>
      </c>
      <c r="K135" s="196" t="e">
        <f t="shared" si="56"/>
        <v>#DIV/0!</v>
      </c>
      <c r="L135" s="116">
        <f t="shared" si="52"/>
        <v>0</v>
      </c>
    </row>
    <row r="136" spans="1:12">
      <c r="A136" s="15" t="s">
        <v>42</v>
      </c>
      <c r="B136" s="9" t="s">
        <v>43</v>
      </c>
      <c r="C136" s="101">
        <f>C140+C141+C142+C143+C138+C139</f>
        <v>123013.7</v>
      </c>
      <c r="D136" s="174">
        <f>D140+D141+D142+D143+D138+D139</f>
        <v>229895.9</v>
      </c>
      <c r="E136" s="174">
        <f>E140+E141+E142+E143+E138+E139</f>
        <v>47826.5</v>
      </c>
      <c r="F136" s="174">
        <f>F138+F139+F140+F141+F142</f>
        <v>38409.4</v>
      </c>
      <c r="G136" s="174">
        <f>G138+G139+G140+G141+G142</f>
        <v>47826.5</v>
      </c>
      <c r="H136" s="196">
        <f>G136/$G$214</f>
        <v>0.113</v>
      </c>
      <c r="I136" s="217">
        <f t="shared" si="57"/>
        <v>1</v>
      </c>
      <c r="J136" s="197">
        <f t="shared" si="59"/>
        <v>-182069.4</v>
      </c>
      <c r="K136" s="196">
        <f t="shared" si="56"/>
        <v>0.20799999999999999</v>
      </c>
      <c r="L136" s="116">
        <f t="shared" si="52"/>
        <v>9417.1</v>
      </c>
    </row>
    <row r="137" spans="1:12">
      <c r="A137" s="15"/>
      <c r="B137" s="9" t="s">
        <v>27</v>
      </c>
      <c r="C137" s="130"/>
      <c r="D137" s="174"/>
      <c r="E137" s="174"/>
      <c r="F137" s="6"/>
      <c r="G137" s="6"/>
      <c r="H137" s="196"/>
      <c r="I137" s="217"/>
      <c r="J137" s="197"/>
      <c r="K137" s="196"/>
      <c r="L137" s="116">
        <f t="shared" si="52"/>
        <v>0</v>
      </c>
    </row>
    <row r="138" spans="1:12" ht="27">
      <c r="A138" s="15" t="s">
        <v>253</v>
      </c>
      <c r="B138" s="33" t="s">
        <v>254</v>
      </c>
      <c r="C138" s="127">
        <v>500</v>
      </c>
      <c r="D138" s="175">
        <v>500</v>
      </c>
      <c r="E138" s="175">
        <v>0</v>
      </c>
      <c r="F138" s="175">
        <v>0</v>
      </c>
      <c r="G138" s="175">
        <v>0</v>
      </c>
      <c r="H138" s="196">
        <f>G138/$G$214</f>
        <v>0</v>
      </c>
      <c r="I138" s="217">
        <v>0</v>
      </c>
      <c r="J138" s="197">
        <f>G138-D138</f>
        <v>-500</v>
      </c>
      <c r="K138" s="196">
        <f t="shared" si="56"/>
        <v>0</v>
      </c>
      <c r="L138" s="116">
        <f>G138-F138</f>
        <v>0</v>
      </c>
    </row>
    <row r="139" spans="1:12" ht="56.25" customHeight="1">
      <c r="A139" s="15" t="s">
        <v>217</v>
      </c>
      <c r="B139" s="9" t="s">
        <v>233</v>
      </c>
      <c r="C139" s="101">
        <v>0</v>
      </c>
      <c r="D139" s="174">
        <v>95110.1</v>
      </c>
      <c r="E139" s="174">
        <v>0</v>
      </c>
      <c r="F139" s="6">
        <v>0</v>
      </c>
      <c r="G139" s="6">
        <v>0</v>
      </c>
      <c r="H139" s="196">
        <f t="shared" ref="H139:H147" si="60">G139/$G$214</f>
        <v>0</v>
      </c>
      <c r="I139" s="217">
        <v>0</v>
      </c>
      <c r="J139" s="197">
        <f t="shared" ref="J139:J147" si="61">G139-D139</f>
        <v>-95110.1</v>
      </c>
      <c r="K139" s="196">
        <f t="shared" si="56"/>
        <v>0</v>
      </c>
      <c r="L139" s="116">
        <f t="shared" si="52"/>
        <v>0</v>
      </c>
    </row>
    <row r="140" spans="1:12">
      <c r="A140" s="15" t="s">
        <v>209</v>
      </c>
      <c r="B140" s="8" t="s">
        <v>96</v>
      </c>
      <c r="C140" s="101">
        <v>67699.199999999997</v>
      </c>
      <c r="D140" s="174">
        <v>67699.199999999997</v>
      </c>
      <c r="E140" s="174">
        <v>39972.1</v>
      </c>
      <c r="F140" s="6">
        <v>29404.2</v>
      </c>
      <c r="G140" s="6">
        <v>39972.1</v>
      </c>
      <c r="H140" s="196">
        <f t="shared" si="60"/>
        <v>9.4E-2</v>
      </c>
      <c r="I140" s="217">
        <f t="shared" si="57"/>
        <v>1</v>
      </c>
      <c r="J140" s="197">
        <f t="shared" si="61"/>
        <v>-27727.1</v>
      </c>
      <c r="K140" s="196">
        <f t="shared" si="56"/>
        <v>0.59</v>
      </c>
      <c r="L140" s="116">
        <f t="shared" si="52"/>
        <v>10567.9</v>
      </c>
    </row>
    <row r="141" spans="1:12" ht="27">
      <c r="A141" s="236" t="s">
        <v>232</v>
      </c>
      <c r="B141" s="8" t="s">
        <v>97</v>
      </c>
      <c r="C141" s="101">
        <v>9638.6</v>
      </c>
      <c r="D141" s="174">
        <v>9638.6</v>
      </c>
      <c r="E141" s="174">
        <v>1591.5</v>
      </c>
      <c r="F141" s="6">
        <v>2150.1</v>
      </c>
      <c r="G141" s="6">
        <v>1591.5</v>
      </c>
      <c r="H141" s="196">
        <f t="shared" si="60"/>
        <v>4.0000000000000001E-3</v>
      </c>
      <c r="I141" s="217">
        <f t="shared" si="57"/>
        <v>1</v>
      </c>
      <c r="J141" s="197">
        <f t="shared" si="61"/>
        <v>-8047.1</v>
      </c>
      <c r="K141" s="196">
        <f t="shared" si="56"/>
        <v>0.16500000000000001</v>
      </c>
      <c r="L141" s="116">
        <f t="shared" si="52"/>
        <v>-558.6</v>
      </c>
    </row>
    <row r="142" spans="1:12" ht="27">
      <c r="A142" s="15" t="s">
        <v>277</v>
      </c>
      <c r="B142" s="8" t="s">
        <v>255</v>
      </c>
      <c r="C142" s="101">
        <f>39252.1+5923.8</f>
        <v>45175.9</v>
      </c>
      <c r="D142" s="174">
        <f>56948</f>
        <v>56948</v>
      </c>
      <c r="E142" s="174">
        <f>6262.9</f>
        <v>6262.9</v>
      </c>
      <c r="F142" s="6">
        <v>6855.1</v>
      </c>
      <c r="G142" s="6">
        <v>6262.9</v>
      </c>
      <c r="H142" s="212">
        <f t="shared" si="60"/>
        <v>1.4999999999999999E-2</v>
      </c>
      <c r="I142" s="217">
        <f t="shared" si="57"/>
        <v>1</v>
      </c>
      <c r="J142" s="183">
        <f t="shared" si="61"/>
        <v>-50685.1</v>
      </c>
      <c r="K142" s="196">
        <f t="shared" si="56"/>
        <v>0.11</v>
      </c>
      <c r="L142" s="6">
        <f t="shared" si="52"/>
        <v>-592.20000000000005</v>
      </c>
    </row>
    <row r="143" spans="1:12" s="240" customFormat="1" ht="27" hidden="1" customHeight="1">
      <c r="A143" s="238"/>
      <c r="B143" s="239" t="s">
        <v>187</v>
      </c>
      <c r="C143" s="165">
        <v>0</v>
      </c>
      <c r="D143" s="165">
        <v>0</v>
      </c>
      <c r="E143" s="165"/>
      <c r="F143" s="166">
        <v>2729.5</v>
      </c>
      <c r="G143" s="166">
        <v>2729.5</v>
      </c>
      <c r="H143" s="170">
        <f t="shared" si="60"/>
        <v>6.0000000000000001E-3</v>
      </c>
      <c r="I143" s="217" t="e">
        <f t="shared" si="57"/>
        <v>#DIV/0!</v>
      </c>
      <c r="J143" s="171">
        <f t="shared" si="61"/>
        <v>2729.5</v>
      </c>
      <c r="K143" s="196" t="e">
        <f t="shared" si="56"/>
        <v>#DIV/0!</v>
      </c>
      <c r="L143" s="116">
        <f t="shared" si="52"/>
        <v>0</v>
      </c>
    </row>
    <row r="144" spans="1:12" ht="12.75" customHeight="1">
      <c r="A144" s="15"/>
      <c r="B144" s="8" t="s">
        <v>27</v>
      </c>
      <c r="C144" s="174"/>
      <c r="D144" s="174"/>
      <c r="E144" s="174"/>
      <c r="F144" s="6"/>
      <c r="G144" s="6"/>
      <c r="H144" s="212"/>
      <c r="I144" s="217"/>
      <c r="J144" s="183"/>
      <c r="K144" s="196"/>
      <c r="L144" s="6"/>
    </row>
    <row r="145" spans="1:12" ht="40.5">
      <c r="A145" s="15" t="s">
        <v>226</v>
      </c>
      <c r="B145" s="151" t="s">
        <v>189</v>
      </c>
      <c r="C145" s="101">
        <f>C146+C147</f>
        <v>5923.8</v>
      </c>
      <c r="D145" s="174">
        <f>D146+D147</f>
        <v>16798.5</v>
      </c>
      <c r="E145" s="174">
        <f>E146+E147</f>
        <v>751.5</v>
      </c>
      <c r="F145" s="174">
        <v>6855.1</v>
      </c>
      <c r="G145" s="174">
        <v>751.5</v>
      </c>
      <c r="H145" s="196">
        <f t="shared" si="60"/>
        <v>2E-3</v>
      </c>
      <c r="I145" s="217">
        <f t="shared" si="57"/>
        <v>1</v>
      </c>
      <c r="J145" s="197">
        <f t="shared" si="61"/>
        <v>-16047</v>
      </c>
      <c r="K145" s="196">
        <f t="shared" si="56"/>
        <v>4.4999999999999998E-2</v>
      </c>
      <c r="L145" s="116">
        <f t="shared" si="52"/>
        <v>-6103.6</v>
      </c>
    </row>
    <row r="146" spans="1:12" ht="40.5">
      <c r="A146" s="16">
        <v>611</v>
      </c>
      <c r="B146" s="8" t="s">
        <v>98</v>
      </c>
      <c r="C146" s="101">
        <v>3206.1</v>
      </c>
      <c r="D146" s="174">
        <v>14149.3</v>
      </c>
      <c r="E146" s="174">
        <v>0</v>
      </c>
      <c r="F146" s="174">
        <v>5747</v>
      </c>
      <c r="G146" s="174">
        <v>0</v>
      </c>
      <c r="H146" s="196">
        <f t="shared" si="60"/>
        <v>0</v>
      </c>
      <c r="I146" s="217">
        <v>0</v>
      </c>
      <c r="J146" s="197">
        <f t="shared" si="61"/>
        <v>-14149.3</v>
      </c>
      <c r="K146" s="196">
        <f t="shared" si="56"/>
        <v>0</v>
      </c>
      <c r="L146" s="116">
        <f t="shared" si="52"/>
        <v>-5747</v>
      </c>
    </row>
    <row r="147" spans="1:12">
      <c r="A147" s="16">
        <v>612</v>
      </c>
      <c r="B147" s="8" t="s">
        <v>99</v>
      </c>
      <c r="C147" s="101">
        <v>2717.7</v>
      </c>
      <c r="D147" s="174">
        <v>2649.2</v>
      </c>
      <c r="E147" s="174">
        <v>751.5</v>
      </c>
      <c r="F147" s="6">
        <v>1108.0999999999999</v>
      </c>
      <c r="G147" s="6">
        <v>751.5</v>
      </c>
      <c r="H147" s="196">
        <f t="shared" si="60"/>
        <v>2E-3</v>
      </c>
      <c r="I147" s="217">
        <f t="shared" si="57"/>
        <v>1</v>
      </c>
      <c r="J147" s="197">
        <f t="shared" si="61"/>
        <v>-1897.7</v>
      </c>
      <c r="K147" s="196">
        <f t="shared" si="56"/>
        <v>0.28399999999999997</v>
      </c>
      <c r="L147" s="116">
        <f t="shared" si="52"/>
        <v>-356.6</v>
      </c>
    </row>
    <row r="148" spans="1:12">
      <c r="A148" s="104"/>
      <c r="B148" s="105" t="s">
        <v>193</v>
      </c>
      <c r="C148" s="110"/>
      <c r="D148" s="110"/>
      <c r="E148" s="110"/>
      <c r="F148" s="106"/>
      <c r="G148" s="106"/>
      <c r="H148" s="198"/>
      <c r="I148" s="198"/>
      <c r="J148" s="199"/>
      <c r="K148" s="198"/>
      <c r="L148" s="106"/>
    </row>
    <row r="149" spans="1:12">
      <c r="A149" s="98"/>
      <c r="B149" s="99" t="s">
        <v>100</v>
      </c>
      <c r="C149" s="110">
        <v>5923.8</v>
      </c>
      <c r="D149" s="110">
        <v>9198.5</v>
      </c>
      <c r="E149" s="110">
        <v>661.7</v>
      </c>
      <c r="F149" s="106">
        <v>6326.7</v>
      </c>
      <c r="G149" s="106">
        <v>661.7</v>
      </c>
      <c r="H149" s="198">
        <f t="shared" ref="H149:H155" si="62">G149/$G$214</f>
        <v>2E-3</v>
      </c>
      <c r="I149" s="198">
        <f>G149/E149</f>
        <v>1</v>
      </c>
      <c r="J149" s="199">
        <f t="shared" ref="J149:J155" si="63">G149-D149</f>
        <v>-8536.7999999999993</v>
      </c>
      <c r="K149" s="198">
        <f>G149/D149</f>
        <v>7.1999999999999995E-2</v>
      </c>
      <c r="L149" s="106">
        <f>G149-F149</f>
        <v>-5665</v>
      </c>
    </row>
    <row r="150" spans="1:12">
      <c r="A150" s="98"/>
      <c r="B150" s="99" t="s">
        <v>103</v>
      </c>
      <c r="C150" s="110">
        <v>0</v>
      </c>
      <c r="D150" s="110">
        <v>61.3</v>
      </c>
      <c r="E150" s="110">
        <v>61.3</v>
      </c>
      <c r="F150" s="106">
        <v>87.8</v>
      </c>
      <c r="G150" s="106">
        <v>61.3</v>
      </c>
      <c r="H150" s="198">
        <f t="shared" si="62"/>
        <v>0</v>
      </c>
      <c r="I150" s="198">
        <f t="shared" ref="I150:I152" si="64">G150/E150</f>
        <v>1</v>
      </c>
      <c r="J150" s="199">
        <f t="shared" si="63"/>
        <v>0</v>
      </c>
      <c r="K150" s="198">
        <f t="shared" ref="K150:K152" si="65">G150/D150</f>
        <v>1</v>
      </c>
      <c r="L150" s="106">
        <f t="shared" ref="L150:L152" si="66">G150-F150</f>
        <v>-26.5</v>
      </c>
    </row>
    <row r="151" spans="1:12">
      <c r="A151" s="98"/>
      <c r="B151" s="99" t="s">
        <v>165</v>
      </c>
      <c r="C151" s="110">
        <v>0</v>
      </c>
      <c r="D151" s="110">
        <v>0</v>
      </c>
      <c r="E151" s="110">
        <v>0</v>
      </c>
      <c r="F151" s="106">
        <v>0</v>
      </c>
      <c r="G151" s="106">
        <v>0</v>
      </c>
      <c r="H151" s="198">
        <f t="shared" si="62"/>
        <v>0</v>
      </c>
      <c r="I151" s="198">
        <v>0</v>
      </c>
      <c r="J151" s="199">
        <f t="shared" si="63"/>
        <v>0</v>
      </c>
      <c r="K151" s="198">
        <v>0</v>
      </c>
      <c r="L151" s="106">
        <f t="shared" si="66"/>
        <v>0</v>
      </c>
    </row>
    <row r="152" spans="1:12">
      <c r="A152" s="98"/>
      <c r="B152" s="99" t="s">
        <v>166</v>
      </c>
      <c r="C152" s="110">
        <v>0</v>
      </c>
      <c r="D152" s="110">
        <v>7538.7</v>
      </c>
      <c r="E152" s="110">
        <v>28.5</v>
      </c>
      <c r="F152" s="106">
        <v>440.6</v>
      </c>
      <c r="G152" s="106">
        <v>28.5</v>
      </c>
      <c r="H152" s="198">
        <f t="shared" si="62"/>
        <v>0</v>
      </c>
      <c r="I152" s="198">
        <f t="shared" si="64"/>
        <v>1</v>
      </c>
      <c r="J152" s="199">
        <f t="shared" si="63"/>
        <v>-7510.2</v>
      </c>
      <c r="K152" s="198">
        <f t="shared" si="65"/>
        <v>4.0000000000000001E-3</v>
      </c>
      <c r="L152" s="106">
        <f t="shared" si="66"/>
        <v>-412.1</v>
      </c>
    </row>
    <row r="153" spans="1:12" s="1" customFormat="1" ht="27">
      <c r="A153" s="15" t="s">
        <v>57</v>
      </c>
      <c r="B153" s="8" t="s">
        <v>58</v>
      </c>
      <c r="C153" s="101">
        <f>C154</f>
        <v>1363.2</v>
      </c>
      <c r="D153" s="174">
        <f>D154</f>
        <v>1363.2</v>
      </c>
      <c r="E153" s="174">
        <f>E154</f>
        <v>515.79999999999995</v>
      </c>
      <c r="F153" s="174">
        <f t="shared" ref="F153:G153" si="67">F154</f>
        <v>463.6</v>
      </c>
      <c r="G153" s="174">
        <f t="shared" si="67"/>
        <v>515.79999999999995</v>
      </c>
      <c r="H153" s="196">
        <f t="shared" si="62"/>
        <v>1E-3</v>
      </c>
      <c r="I153" s="217">
        <f>G153/E153</f>
        <v>1</v>
      </c>
      <c r="J153" s="197">
        <f t="shared" si="63"/>
        <v>-847.4</v>
      </c>
      <c r="K153" s="196">
        <f>G153/D153</f>
        <v>0.378</v>
      </c>
      <c r="L153" s="116">
        <f>G153-F153</f>
        <v>52.2</v>
      </c>
    </row>
    <row r="154" spans="1:12" s="1" customFormat="1" ht="17.25" customHeight="1">
      <c r="A154" s="15"/>
      <c r="B154" s="8" t="s">
        <v>173</v>
      </c>
      <c r="C154" s="101">
        <v>1363.2</v>
      </c>
      <c r="D154" s="174">
        <v>1363.2</v>
      </c>
      <c r="E154" s="174">
        <v>515.79999999999995</v>
      </c>
      <c r="F154" s="6">
        <v>463.6</v>
      </c>
      <c r="G154" s="6">
        <v>515.79999999999995</v>
      </c>
      <c r="H154" s="196">
        <f t="shared" si="62"/>
        <v>1E-3</v>
      </c>
      <c r="I154" s="217">
        <f>G154/E154</f>
        <v>1</v>
      </c>
      <c r="J154" s="197">
        <f t="shared" si="63"/>
        <v>-847.4</v>
      </c>
      <c r="K154" s="196">
        <f t="shared" ref="K154:K159" si="68">G154/D154</f>
        <v>0.378</v>
      </c>
      <c r="L154" s="116">
        <f>G154-F154</f>
        <v>52.2</v>
      </c>
    </row>
    <row r="155" spans="1:12" s="1" customFormat="1" ht="13.5" hidden="1" customHeight="1">
      <c r="A155" s="15"/>
      <c r="B155" s="8" t="s">
        <v>176</v>
      </c>
      <c r="C155" s="101">
        <v>0</v>
      </c>
      <c r="D155" s="174">
        <v>0</v>
      </c>
      <c r="E155" s="174"/>
      <c r="F155" s="6">
        <v>0</v>
      </c>
      <c r="G155" s="6">
        <v>0</v>
      </c>
      <c r="H155" s="196">
        <f t="shared" si="62"/>
        <v>0</v>
      </c>
      <c r="I155" s="217" t="e">
        <f>G155/E155</f>
        <v>#DIV/0!</v>
      </c>
      <c r="J155" s="197">
        <f t="shared" si="63"/>
        <v>0</v>
      </c>
      <c r="K155" s="196" t="e">
        <f t="shared" si="68"/>
        <v>#DIV/0!</v>
      </c>
      <c r="L155" s="116" t="e">
        <f>G155-#REF!</f>
        <v>#REF!</v>
      </c>
    </row>
    <row r="156" spans="1:12">
      <c r="A156" s="104"/>
      <c r="B156" s="105" t="s">
        <v>127</v>
      </c>
      <c r="C156" s="105"/>
      <c r="D156" s="6"/>
      <c r="E156" s="6"/>
      <c r="F156" s="6"/>
      <c r="G156" s="6"/>
      <c r="H156" s="196"/>
      <c r="I156" s="217"/>
      <c r="J156" s="197"/>
      <c r="K156" s="196"/>
      <c r="L156" s="116"/>
    </row>
    <row r="157" spans="1:12">
      <c r="A157" s="98"/>
      <c r="B157" s="99" t="s">
        <v>100</v>
      </c>
      <c r="C157" s="100">
        <v>5923.8</v>
      </c>
      <c r="D157" s="6">
        <v>9783.7000000000007</v>
      </c>
      <c r="E157" s="6">
        <v>661.7</v>
      </c>
      <c r="F157" s="6">
        <v>6326.7</v>
      </c>
      <c r="G157" s="6">
        <v>661.7</v>
      </c>
      <c r="H157" s="196">
        <f t="shared" ref="H157:H163" si="69">G157/$G$214</f>
        <v>2E-3</v>
      </c>
      <c r="I157" s="217">
        <f t="shared" ref="I157:I163" si="70">G157/E157</f>
        <v>1</v>
      </c>
      <c r="J157" s="197">
        <f t="shared" ref="J157:J163" si="71">G157-D157</f>
        <v>-9122</v>
      </c>
      <c r="K157" s="196">
        <f t="shared" si="68"/>
        <v>6.8000000000000005E-2</v>
      </c>
      <c r="L157" s="116">
        <f>G157-F157</f>
        <v>-5665</v>
      </c>
    </row>
    <row r="158" spans="1:12" s="134" customFormat="1" ht="13.5" hidden="1" customHeight="1">
      <c r="A158" s="135"/>
      <c r="B158" s="136" t="s">
        <v>137</v>
      </c>
      <c r="C158" s="137"/>
      <c r="D158" s="208"/>
      <c r="E158" s="208"/>
      <c r="F158" s="208">
        <v>0</v>
      </c>
      <c r="G158" s="208">
        <v>0</v>
      </c>
      <c r="H158" s="224">
        <f t="shared" si="69"/>
        <v>0</v>
      </c>
      <c r="I158" s="217" t="e">
        <f t="shared" si="70"/>
        <v>#DIV/0!</v>
      </c>
      <c r="J158" s="225">
        <f t="shared" si="71"/>
        <v>0</v>
      </c>
      <c r="K158" s="196" t="e">
        <f t="shared" si="68"/>
        <v>#DIV/0!</v>
      </c>
      <c r="L158" s="116">
        <f t="shared" ref="L158:L159" si="72">G158-F158</f>
        <v>0</v>
      </c>
    </row>
    <row r="159" spans="1:12">
      <c r="A159" s="98"/>
      <c r="B159" s="113" t="s">
        <v>145</v>
      </c>
      <c r="C159" s="101">
        <v>143433.4</v>
      </c>
      <c r="D159" s="174">
        <v>241447</v>
      </c>
      <c r="E159" s="174">
        <v>49471.3</v>
      </c>
      <c r="F159" s="174">
        <v>38258.400000000001</v>
      </c>
      <c r="G159" s="174">
        <v>49471.3</v>
      </c>
      <c r="H159" s="196">
        <f t="shared" si="69"/>
        <v>0.11700000000000001</v>
      </c>
      <c r="I159" s="217">
        <f t="shared" si="70"/>
        <v>1</v>
      </c>
      <c r="J159" s="197">
        <f t="shared" si="71"/>
        <v>-191975.7</v>
      </c>
      <c r="K159" s="196">
        <f t="shared" si="68"/>
        <v>0.20499999999999999</v>
      </c>
      <c r="L159" s="116">
        <f t="shared" si="72"/>
        <v>11212.9</v>
      </c>
    </row>
    <row r="160" spans="1:12" s="24" customFormat="1">
      <c r="A160" s="75" t="s">
        <v>112</v>
      </c>
      <c r="B160" s="82" t="s">
        <v>111</v>
      </c>
      <c r="C160" s="76">
        <f>C161</f>
        <v>14945.1</v>
      </c>
      <c r="D160" s="173">
        <f>D161</f>
        <v>14945.1</v>
      </c>
      <c r="E160" s="173">
        <f t="shared" ref="E160:G160" si="73">E161</f>
        <v>5808.2</v>
      </c>
      <c r="F160" s="173">
        <f t="shared" si="73"/>
        <v>4385.5</v>
      </c>
      <c r="G160" s="173">
        <f t="shared" si="73"/>
        <v>5808.2</v>
      </c>
      <c r="H160" s="77">
        <f t="shared" si="69"/>
        <v>1.4E-2</v>
      </c>
      <c r="I160" s="214">
        <f t="shared" si="70"/>
        <v>1</v>
      </c>
      <c r="J160" s="201">
        <f t="shared" si="71"/>
        <v>-9136.9</v>
      </c>
      <c r="K160" s="200">
        <f t="shared" ref="K160:K163" si="74">G160/D160</f>
        <v>0.38900000000000001</v>
      </c>
      <c r="L160" s="202">
        <f>G160-F160</f>
        <v>1422.7</v>
      </c>
    </row>
    <row r="161" spans="1:12" s="39" customFormat="1">
      <c r="A161" s="102" t="s">
        <v>44</v>
      </c>
      <c r="B161" s="103" t="s">
        <v>52</v>
      </c>
      <c r="C161" s="207">
        <f>C162+C163+C173</f>
        <v>14945.1</v>
      </c>
      <c r="D161" s="207">
        <f>D162+D163+D173</f>
        <v>14945.1</v>
      </c>
      <c r="E161" s="207">
        <f t="shared" ref="E161:G161" si="75">E162+E163+E173</f>
        <v>5808.2</v>
      </c>
      <c r="F161" s="207">
        <f t="shared" si="75"/>
        <v>4385.5</v>
      </c>
      <c r="G161" s="207">
        <f t="shared" si="75"/>
        <v>5808.2</v>
      </c>
      <c r="H161" s="88">
        <f t="shared" si="69"/>
        <v>1.4E-2</v>
      </c>
      <c r="I161" s="214">
        <f t="shared" si="70"/>
        <v>1</v>
      </c>
      <c r="J161" s="205">
        <f t="shared" si="71"/>
        <v>-9136.9</v>
      </c>
      <c r="K161" s="204">
        <f t="shared" si="74"/>
        <v>0.38900000000000001</v>
      </c>
      <c r="L161" s="206">
        <f>G161-F161</f>
        <v>1422.7</v>
      </c>
    </row>
    <row r="162" spans="1:12" ht="40.5">
      <c r="A162" s="16">
        <v>611</v>
      </c>
      <c r="B162" s="8" t="s">
        <v>98</v>
      </c>
      <c r="C162" s="6">
        <v>11451.1</v>
      </c>
      <c r="D162" s="6">
        <v>11358.4</v>
      </c>
      <c r="E162" s="6">
        <v>4245.1000000000004</v>
      </c>
      <c r="F162" s="6">
        <v>3642</v>
      </c>
      <c r="G162" s="6">
        <v>4245.1000000000004</v>
      </c>
      <c r="H162" s="212">
        <f t="shared" si="69"/>
        <v>0.01</v>
      </c>
      <c r="I162" s="217">
        <f t="shared" si="70"/>
        <v>1</v>
      </c>
      <c r="J162" s="197">
        <f t="shared" si="71"/>
        <v>-7113.3</v>
      </c>
      <c r="K162" s="196">
        <f t="shared" si="74"/>
        <v>0.374</v>
      </c>
      <c r="L162" s="116">
        <f>G162-F162</f>
        <v>603.1</v>
      </c>
    </row>
    <row r="163" spans="1:12">
      <c r="A163" s="16">
        <v>612</v>
      </c>
      <c r="B163" s="8" t="s">
        <v>202</v>
      </c>
      <c r="C163" s="6">
        <v>2294</v>
      </c>
      <c r="D163" s="6">
        <f>3586.7-1200</f>
        <v>2386.6999999999998</v>
      </c>
      <c r="E163" s="6">
        <v>997.8</v>
      </c>
      <c r="F163" s="6">
        <v>448</v>
      </c>
      <c r="G163" s="6">
        <v>997.8</v>
      </c>
      <c r="H163" s="212">
        <f t="shared" si="69"/>
        <v>2E-3</v>
      </c>
      <c r="I163" s="196">
        <f t="shared" si="70"/>
        <v>1</v>
      </c>
      <c r="J163" s="197">
        <f t="shared" si="71"/>
        <v>-1388.9</v>
      </c>
      <c r="K163" s="196">
        <f t="shared" si="74"/>
        <v>0.41799999999999998</v>
      </c>
      <c r="L163" s="116">
        <f>G163-F163</f>
        <v>549.79999999999995</v>
      </c>
    </row>
    <row r="164" spans="1:12">
      <c r="A164" s="104"/>
      <c r="B164" s="105" t="s">
        <v>185</v>
      </c>
      <c r="C164" s="105"/>
      <c r="D164" s="106"/>
      <c r="E164" s="106"/>
      <c r="F164" s="106"/>
      <c r="G164" s="106"/>
      <c r="H164" s="198"/>
      <c r="I164" s="198"/>
      <c r="J164" s="199"/>
      <c r="K164" s="198"/>
      <c r="L164" s="106"/>
    </row>
    <row r="165" spans="1:12">
      <c r="A165" s="98"/>
      <c r="B165" s="99" t="s">
        <v>100</v>
      </c>
      <c r="C165" s="106">
        <v>12649.1</v>
      </c>
      <c r="D165" s="106">
        <v>12647.3</v>
      </c>
      <c r="E165" s="106">
        <v>4774.6000000000004</v>
      </c>
      <c r="F165" s="106">
        <v>3717.6</v>
      </c>
      <c r="G165" s="106">
        <v>4774.6000000000004</v>
      </c>
      <c r="H165" s="198">
        <f t="shared" ref="H165:H170" si="76">G165/$G$214</f>
        <v>1.0999999999999999E-2</v>
      </c>
      <c r="I165" s="198">
        <f>G165/E165</f>
        <v>1</v>
      </c>
      <c r="J165" s="199">
        <f t="shared" ref="J165:J170" si="77">G165-D165</f>
        <v>-7872.7</v>
      </c>
      <c r="K165" s="198">
        <f t="shared" ref="K165:K170" si="78">G165/D165</f>
        <v>0.378</v>
      </c>
      <c r="L165" s="106">
        <f>G165-F165</f>
        <v>1057</v>
      </c>
    </row>
    <row r="166" spans="1:12">
      <c r="A166" s="98"/>
      <c r="B166" s="99" t="s">
        <v>167</v>
      </c>
      <c r="C166" s="106">
        <v>38</v>
      </c>
      <c r="D166" s="106">
        <v>55</v>
      </c>
      <c r="E166" s="106">
        <v>22.1</v>
      </c>
      <c r="F166" s="106">
        <v>22.6</v>
      </c>
      <c r="G166" s="106">
        <v>22.1</v>
      </c>
      <c r="H166" s="198">
        <f t="shared" si="76"/>
        <v>0</v>
      </c>
      <c r="I166" s="198">
        <f>G166/E166</f>
        <v>1</v>
      </c>
      <c r="J166" s="199">
        <f t="shared" si="77"/>
        <v>-32.9</v>
      </c>
      <c r="K166" s="198">
        <f t="shared" si="78"/>
        <v>0.40200000000000002</v>
      </c>
      <c r="L166" s="106">
        <f t="shared" ref="L166:L169" si="79">G166-F166</f>
        <v>-0.5</v>
      </c>
    </row>
    <row r="167" spans="1:12">
      <c r="A167" s="98"/>
      <c r="B167" s="99" t="s">
        <v>103</v>
      </c>
      <c r="C167" s="106">
        <v>662.2</v>
      </c>
      <c r="D167" s="106">
        <v>662.2</v>
      </c>
      <c r="E167" s="106">
        <v>443.6</v>
      </c>
      <c r="F167" s="106">
        <v>327</v>
      </c>
      <c r="G167" s="106">
        <v>443.6</v>
      </c>
      <c r="H167" s="198">
        <f t="shared" si="76"/>
        <v>1E-3</v>
      </c>
      <c r="I167" s="198">
        <f>G167/E167</f>
        <v>1</v>
      </c>
      <c r="J167" s="199">
        <f t="shared" si="77"/>
        <v>-218.6</v>
      </c>
      <c r="K167" s="198">
        <f t="shared" si="78"/>
        <v>0.67</v>
      </c>
      <c r="L167" s="106">
        <f t="shared" si="79"/>
        <v>116.6</v>
      </c>
    </row>
    <row r="168" spans="1:12">
      <c r="A168" s="98"/>
      <c r="B168" s="99" t="s">
        <v>165</v>
      </c>
      <c r="C168" s="106">
        <v>72.599999999999994</v>
      </c>
      <c r="D168" s="106">
        <v>72.599999999999994</v>
      </c>
      <c r="E168" s="106">
        <v>0</v>
      </c>
      <c r="F168" s="106">
        <v>0</v>
      </c>
      <c r="G168" s="106">
        <v>0</v>
      </c>
      <c r="H168" s="198">
        <f t="shared" si="76"/>
        <v>0</v>
      </c>
      <c r="I168" s="198">
        <v>0</v>
      </c>
      <c r="J168" s="199">
        <f t="shared" si="77"/>
        <v>-72.599999999999994</v>
      </c>
      <c r="K168" s="198">
        <f t="shared" si="78"/>
        <v>0</v>
      </c>
      <c r="L168" s="106">
        <f t="shared" si="79"/>
        <v>0</v>
      </c>
    </row>
    <row r="169" spans="1:12">
      <c r="A169" s="98"/>
      <c r="B169" s="99" t="s">
        <v>166</v>
      </c>
      <c r="C169" s="106">
        <v>323.2</v>
      </c>
      <c r="D169" s="106">
        <v>308</v>
      </c>
      <c r="E169" s="106">
        <v>2.6</v>
      </c>
      <c r="F169" s="106">
        <v>22.8</v>
      </c>
      <c r="G169" s="106">
        <v>2.6</v>
      </c>
      <c r="H169" s="198">
        <f t="shared" si="76"/>
        <v>0</v>
      </c>
      <c r="I169" s="198">
        <f t="shared" ref="I169:I178" si="80">G169/E169</f>
        <v>1</v>
      </c>
      <c r="J169" s="199">
        <f t="shared" si="77"/>
        <v>-305.39999999999998</v>
      </c>
      <c r="K169" s="198">
        <f t="shared" si="78"/>
        <v>8.0000000000000002E-3</v>
      </c>
      <c r="L169" s="106">
        <f t="shared" si="79"/>
        <v>-20.2</v>
      </c>
    </row>
    <row r="170" spans="1:12" ht="13.5" hidden="1" customHeight="1">
      <c r="A170" s="16">
        <v>612</v>
      </c>
      <c r="B170" s="8" t="s">
        <v>99</v>
      </c>
      <c r="C170" s="100"/>
      <c r="D170" s="116"/>
      <c r="E170" s="116"/>
      <c r="F170" s="116"/>
      <c r="G170" s="116"/>
      <c r="H170" s="196">
        <f t="shared" si="76"/>
        <v>0</v>
      </c>
      <c r="I170" s="214" t="e">
        <f t="shared" si="80"/>
        <v>#DIV/0!</v>
      </c>
      <c r="J170" s="197">
        <f t="shared" si="77"/>
        <v>0</v>
      </c>
      <c r="K170" s="196" t="e">
        <f t="shared" si="78"/>
        <v>#DIV/0!</v>
      </c>
      <c r="L170" s="116" t="e">
        <f>G170-#REF!</f>
        <v>#REF!</v>
      </c>
    </row>
    <row r="171" spans="1:12" ht="13.5" hidden="1" customHeight="1">
      <c r="A171" s="152"/>
      <c r="B171" s="153" t="s">
        <v>27</v>
      </c>
      <c r="C171" s="101"/>
      <c r="D171" s="188"/>
      <c r="E171" s="188"/>
      <c r="F171" s="188"/>
      <c r="G171" s="188"/>
      <c r="H171" s="196"/>
      <c r="I171" s="214" t="e">
        <f t="shared" si="80"/>
        <v>#DIV/0!</v>
      </c>
      <c r="J171" s="197"/>
      <c r="K171" s="196"/>
      <c r="L171" s="116"/>
    </row>
    <row r="172" spans="1:12" ht="27" hidden="1" customHeight="1">
      <c r="A172" s="152"/>
      <c r="B172" s="153" t="s">
        <v>170</v>
      </c>
      <c r="C172" s="101"/>
      <c r="D172" s="188"/>
      <c r="E172" s="188"/>
      <c r="F172" s="188"/>
      <c r="G172" s="188"/>
      <c r="H172" s="196">
        <f t="shared" ref="H172:H178" si="81">G172/$G$214</f>
        <v>0</v>
      </c>
      <c r="I172" s="214" t="e">
        <f t="shared" si="80"/>
        <v>#DIV/0!</v>
      </c>
      <c r="J172" s="197">
        <f>G172-D172</f>
        <v>0</v>
      </c>
      <c r="K172" s="196" t="e">
        <f>G172/D172</f>
        <v>#DIV/0!</v>
      </c>
      <c r="L172" s="116" t="e">
        <f>G172-#REF!</f>
        <v>#REF!</v>
      </c>
    </row>
    <row r="173" spans="1:12" ht="54">
      <c r="A173" s="15" t="s">
        <v>205</v>
      </c>
      <c r="B173" s="8" t="s">
        <v>259</v>
      </c>
      <c r="C173" s="174">
        <v>1200</v>
      </c>
      <c r="D173" s="188">
        <v>1200</v>
      </c>
      <c r="E173" s="188">
        <v>565.29999999999995</v>
      </c>
      <c r="F173" s="188">
        <v>295.5</v>
      </c>
      <c r="G173" s="188">
        <v>565.29999999999995</v>
      </c>
      <c r="H173" s="196">
        <f t="shared" si="81"/>
        <v>1E-3</v>
      </c>
      <c r="I173" s="212">
        <f t="shared" si="80"/>
        <v>1</v>
      </c>
      <c r="J173" s="197">
        <f>G173-D173</f>
        <v>-634.70000000000005</v>
      </c>
      <c r="K173" s="196">
        <f>G173/D173</f>
        <v>0.47099999999999997</v>
      </c>
      <c r="L173" s="116">
        <f>G173-F173</f>
        <v>269.8</v>
      </c>
    </row>
    <row r="174" spans="1:12" s="24" customFormat="1">
      <c r="A174" s="75" t="s">
        <v>59</v>
      </c>
      <c r="B174" s="80" t="s">
        <v>101</v>
      </c>
      <c r="C174" s="173">
        <f>C175</f>
        <v>82740</v>
      </c>
      <c r="D174" s="173">
        <f t="shared" ref="D174:G174" si="82">D175</f>
        <v>83247</v>
      </c>
      <c r="E174" s="173">
        <f t="shared" si="82"/>
        <v>35008.699999999997</v>
      </c>
      <c r="F174" s="173">
        <f t="shared" si="82"/>
        <v>30301.1</v>
      </c>
      <c r="G174" s="173">
        <f t="shared" si="82"/>
        <v>35008.699999999997</v>
      </c>
      <c r="H174" s="77">
        <f t="shared" si="81"/>
        <v>8.3000000000000004E-2</v>
      </c>
      <c r="I174" s="214">
        <f t="shared" si="80"/>
        <v>1</v>
      </c>
      <c r="J174" s="201">
        <f>G174-D174</f>
        <v>-48238.3</v>
      </c>
      <c r="K174" s="200">
        <f>G174/D174</f>
        <v>0.42099999999999999</v>
      </c>
      <c r="L174" s="202">
        <f>G174-F174</f>
        <v>4707.6000000000004</v>
      </c>
    </row>
    <row r="175" spans="1:12" s="39" customFormat="1">
      <c r="A175" s="102" t="s">
        <v>61</v>
      </c>
      <c r="B175" s="103" t="s">
        <v>60</v>
      </c>
      <c r="C175" s="203">
        <f>C176+C178+C188</f>
        <v>82740</v>
      </c>
      <c r="D175" s="203">
        <f>D176+D178+D188</f>
        <v>83247</v>
      </c>
      <c r="E175" s="203">
        <f>E176+E178+E188</f>
        <v>35008.699999999997</v>
      </c>
      <c r="F175" s="203">
        <f t="shared" ref="F175" si="83">F176+F178+F188</f>
        <v>30301.1</v>
      </c>
      <c r="G175" s="203">
        <f t="shared" ref="G175" si="84">G176+G178+G188</f>
        <v>35008.699999999997</v>
      </c>
      <c r="H175" s="88">
        <f t="shared" si="81"/>
        <v>8.3000000000000004E-2</v>
      </c>
      <c r="I175" s="214">
        <f t="shared" si="80"/>
        <v>1</v>
      </c>
      <c r="J175" s="205">
        <f>G175-D175</f>
        <v>-48238.3</v>
      </c>
      <c r="K175" s="204">
        <f>G175/D175</f>
        <v>0.42099999999999999</v>
      </c>
      <c r="L175" s="206">
        <f>G175-F175</f>
        <v>4707.6000000000004</v>
      </c>
    </row>
    <row r="176" spans="1:12" ht="45" customHeight="1">
      <c r="A176" s="16">
        <v>611</v>
      </c>
      <c r="B176" s="8" t="s">
        <v>98</v>
      </c>
      <c r="C176" s="6">
        <v>54659.9</v>
      </c>
      <c r="D176" s="116">
        <v>53787.8</v>
      </c>
      <c r="E176" s="116">
        <v>20741.400000000001</v>
      </c>
      <c r="F176" s="116">
        <v>14872.3</v>
      </c>
      <c r="G176" s="116">
        <v>20741.400000000001</v>
      </c>
      <c r="H176" s="196">
        <f t="shared" si="81"/>
        <v>4.9000000000000002E-2</v>
      </c>
      <c r="I176" s="217">
        <f t="shared" si="80"/>
        <v>1</v>
      </c>
      <c r="J176" s="197">
        <f>G176-D176</f>
        <v>-33046.400000000001</v>
      </c>
      <c r="K176" s="196">
        <f>G176/D176</f>
        <v>0.38600000000000001</v>
      </c>
      <c r="L176" s="116">
        <f>G176-F176</f>
        <v>5869.1</v>
      </c>
    </row>
    <row r="177" spans="1:12" ht="13.5" hidden="1" customHeight="1">
      <c r="A177" s="16"/>
      <c r="B177" s="9" t="s">
        <v>102</v>
      </c>
      <c r="C177" s="6"/>
      <c r="D177" s="116"/>
      <c r="E177" s="116"/>
      <c r="F177" s="116"/>
      <c r="G177" s="116"/>
      <c r="H177" s="196">
        <f t="shared" si="81"/>
        <v>0</v>
      </c>
      <c r="I177" s="214" t="e">
        <f t="shared" si="80"/>
        <v>#DIV/0!</v>
      </c>
      <c r="J177" s="197"/>
      <c r="K177" s="196"/>
      <c r="L177" s="116"/>
    </row>
    <row r="178" spans="1:12" ht="13.5" customHeight="1">
      <c r="A178" s="16">
        <v>612</v>
      </c>
      <c r="B178" s="9" t="s">
        <v>203</v>
      </c>
      <c r="C178" s="6">
        <v>26880.1</v>
      </c>
      <c r="D178" s="116">
        <v>27752.2</v>
      </c>
      <c r="E178" s="116">
        <v>13536.6</v>
      </c>
      <c r="F178" s="116">
        <v>14530.2</v>
      </c>
      <c r="G178" s="116">
        <v>13536.6</v>
      </c>
      <c r="H178" s="196">
        <f t="shared" si="81"/>
        <v>3.2000000000000001E-2</v>
      </c>
      <c r="I178" s="217">
        <f t="shared" si="80"/>
        <v>1</v>
      </c>
      <c r="J178" s="197">
        <f>G178-D178</f>
        <v>-14215.6</v>
      </c>
      <c r="K178" s="196">
        <f>G178/D178</f>
        <v>0.48799999999999999</v>
      </c>
      <c r="L178" s="116">
        <f>G178-F178</f>
        <v>-993.6</v>
      </c>
    </row>
    <row r="179" spans="1:12">
      <c r="A179" s="104"/>
      <c r="B179" s="105" t="s">
        <v>185</v>
      </c>
      <c r="C179" s="105"/>
      <c r="D179" s="106"/>
      <c r="E179" s="106"/>
      <c r="F179" s="106"/>
      <c r="G179" s="106"/>
      <c r="H179" s="198"/>
      <c r="I179" s="198"/>
      <c r="J179" s="199"/>
      <c r="K179" s="198"/>
      <c r="L179" s="106"/>
    </row>
    <row r="180" spans="1:12">
      <c r="A180" s="104"/>
      <c r="B180" s="99" t="s">
        <v>100</v>
      </c>
      <c r="C180" s="100">
        <v>71878.5</v>
      </c>
      <c r="D180" s="106">
        <v>71876.3</v>
      </c>
      <c r="E180" s="106">
        <v>29558.7</v>
      </c>
      <c r="F180" s="106">
        <v>24804.400000000001</v>
      </c>
      <c r="G180" s="106">
        <v>29558.7</v>
      </c>
      <c r="H180" s="198">
        <f t="shared" ref="H180:H185" si="85">G180/$G$214</f>
        <v>7.0000000000000007E-2</v>
      </c>
      <c r="I180" s="198">
        <f t="shared" ref="I180:I188" si="86">G180/E180</f>
        <v>1</v>
      </c>
      <c r="J180" s="199">
        <f t="shared" ref="J180:J185" si="87">G180-D180</f>
        <v>-42317.599999999999</v>
      </c>
      <c r="K180" s="198">
        <f t="shared" ref="K180:K185" si="88">G180/D180</f>
        <v>0.41099999999999998</v>
      </c>
      <c r="L180" s="106">
        <f>G180-F180</f>
        <v>4754.3</v>
      </c>
    </row>
    <row r="181" spans="1:12">
      <c r="A181" s="104"/>
      <c r="B181" s="99" t="s">
        <v>168</v>
      </c>
      <c r="C181" s="100">
        <v>369.8</v>
      </c>
      <c r="D181" s="106">
        <v>369.8</v>
      </c>
      <c r="E181" s="106">
        <v>136.1</v>
      </c>
      <c r="F181" s="106">
        <v>132.1</v>
      </c>
      <c r="G181" s="106">
        <v>136.1</v>
      </c>
      <c r="H181" s="198">
        <f t="shared" si="85"/>
        <v>0</v>
      </c>
      <c r="I181" s="198">
        <f t="shared" si="86"/>
        <v>1</v>
      </c>
      <c r="J181" s="199">
        <f t="shared" si="87"/>
        <v>-233.7</v>
      </c>
      <c r="K181" s="198">
        <f t="shared" si="88"/>
        <v>0.36799999999999999</v>
      </c>
      <c r="L181" s="106">
        <f t="shared" ref="L181:L184" si="89">G181-F181</f>
        <v>4</v>
      </c>
    </row>
    <row r="182" spans="1:12">
      <c r="A182" s="98"/>
      <c r="B182" s="99" t="s">
        <v>103</v>
      </c>
      <c r="C182" s="100">
        <v>6851.2</v>
      </c>
      <c r="D182" s="106">
        <v>6851.2</v>
      </c>
      <c r="E182" s="106">
        <v>4123.8999999999996</v>
      </c>
      <c r="F182" s="106">
        <v>4184.6000000000004</v>
      </c>
      <c r="G182" s="106">
        <v>4123.8999999999996</v>
      </c>
      <c r="H182" s="198">
        <f t="shared" si="85"/>
        <v>0.01</v>
      </c>
      <c r="I182" s="198">
        <f t="shared" si="86"/>
        <v>1</v>
      </c>
      <c r="J182" s="199">
        <f t="shared" si="87"/>
        <v>-2727.3</v>
      </c>
      <c r="K182" s="198">
        <f t="shared" si="88"/>
        <v>0.60199999999999998</v>
      </c>
      <c r="L182" s="106">
        <f t="shared" si="89"/>
        <v>-60.7</v>
      </c>
    </row>
    <row r="183" spans="1:12">
      <c r="A183" s="98"/>
      <c r="B183" s="99" t="s">
        <v>165</v>
      </c>
      <c r="C183" s="100">
        <v>1056.5</v>
      </c>
      <c r="D183" s="106">
        <v>1056.5</v>
      </c>
      <c r="E183" s="106">
        <v>14</v>
      </c>
      <c r="F183" s="106">
        <v>0</v>
      </c>
      <c r="G183" s="106">
        <v>14</v>
      </c>
      <c r="H183" s="198">
        <f t="shared" si="85"/>
        <v>0</v>
      </c>
      <c r="I183" s="198">
        <f t="shared" si="86"/>
        <v>1</v>
      </c>
      <c r="J183" s="199">
        <f t="shared" si="87"/>
        <v>-1042.5</v>
      </c>
      <c r="K183" s="198">
        <f t="shared" si="88"/>
        <v>1.2999999999999999E-2</v>
      </c>
      <c r="L183" s="106">
        <f t="shared" si="89"/>
        <v>14</v>
      </c>
    </row>
    <row r="184" spans="1:12">
      <c r="A184" s="98"/>
      <c r="B184" s="99" t="s">
        <v>169</v>
      </c>
      <c r="C184" s="100">
        <v>1384</v>
      </c>
      <c r="D184" s="106">
        <v>1386.2</v>
      </c>
      <c r="E184" s="106">
        <v>445.3</v>
      </c>
      <c r="F184" s="106">
        <v>281.39999999999998</v>
      </c>
      <c r="G184" s="106">
        <v>445.3</v>
      </c>
      <c r="H184" s="198">
        <f t="shared" si="85"/>
        <v>1E-3</v>
      </c>
      <c r="I184" s="198">
        <f t="shared" si="86"/>
        <v>1</v>
      </c>
      <c r="J184" s="199">
        <f t="shared" si="87"/>
        <v>-940.9</v>
      </c>
      <c r="K184" s="198">
        <f t="shared" si="88"/>
        <v>0.32100000000000001</v>
      </c>
      <c r="L184" s="106">
        <f t="shared" si="89"/>
        <v>163.9</v>
      </c>
    </row>
    <row r="185" spans="1:12" ht="13.5" hidden="1" customHeight="1">
      <c r="A185" s="16">
        <v>612</v>
      </c>
      <c r="B185" s="8" t="s">
        <v>99</v>
      </c>
      <c r="C185" s="6"/>
      <c r="D185" s="116"/>
      <c r="E185" s="116"/>
      <c r="F185" s="116"/>
      <c r="G185" s="116"/>
      <c r="H185" s="196">
        <f t="shared" si="85"/>
        <v>0</v>
      </c>
      <c r="I185" s="214" t="e">
        <f t="shared" si="86"/>
        <v>#DIV/0!</v>
      </c>
      <c r="J185" s="197">
        <f t="shared" si="87"/>
        <v>0</v>
      </c>
      <c r="K185" s="196" t="e">
        <f t="shared" si="88"/>
        <v>#DIV/0!</v>
      </c>
      <c r="L185" s="116" t="e">
        <f>G185-#REF!</f>
        <v>#REF!</v>
      </c>
    </row>
    <row r="186" spans="1:12" ht="13.5" hidden="1" customHeight="1">
      <c r="A186" s="152"/>
      <c r="B186" s="151" t="s">
        <v>27</v>
      </c>
      <c r="C186" s="100"/>
      <c r="D186" s="116"/>
      <c r="E186" s="116"/>
      <c r="F186" s="116"/>
      <c r="G186" s="116"/>
      <c r="H186" s="196"/>
      <c r="I186" s="214" t="e">
        <f t="shared" si="86"/>
        <v>#DIV/0!</v>
      </c>
      <c r="J186" s="197"/>
      <c r="K186" s="196"/>
      <c r="L186" s="116"/>
    </row>
    <row r="187" spans="1:12" ht="40.5" hidden="1" customHeight="1">
      <c r="A187" s="152"/>
      <c r="B187" s="151" t="s">
        <v>171</v>
      </c>
      <c r="C187" s="100"/>
      <c r="D187" s="116"/>
      <c r="E187" s="116"/>
      <c r="F187" s="116"/>
      <c r="G187" s="116"/>
      <c r="H187" s="196">
        <f t="shared" ref="H187:H196" si="90">G187/$G$214</f>
        <v>0</v>
      </c>
      <c r="I187" s="214" t="e">
        <f t="shared" si="86"/>
        <v>#DIV/0!</v>
      </c>
      <c r="J187" s="197">
        <f t="shared" ref="J187:J196" si="91">G187-D187</f>
        <v>0</v>
      </c>
      <c r="K187" s="196" t="e">
        <f>G187/D187</f>
        <v>#DIV/0!</v>
      </c>
      <c r="L187" s="116" t="e">
        <f>G187-#REF!</f>
        <v>#REF!</v>
      </c>
    </row>
    <row r="188" spans="1:12" ht="54">
      <c r="A188" s="15" t="s">
        <v>206</v>
      </c>
      <c r="B188" s="8" t="s">
        <v>260</v>
      </c>
      <c r="C188" s="174">
        <v>1200</v>
      </c>
      <c r="D188" s="188">
        <v>1707</v>
      </c>
      <c r="E188" s="188">
        <v>730.7</v>
      </c>
      <c r="F188" s="188">
        <v>898.6</v>
      </c>
      <c r="G188" s="188">
        <v>730.7</v>
      </c>
      <c r="H188" s="196">
        <f t="shared" si="90"/>
        <v>2E-3</v>
      </c>
      <c r="I188" s="212">
        <f t="shared" si="86"/>
        <v>1</v>
      </c>
      <c r="J188" s="197">
        <f>G188-D188</f>
        <v>-976.3</v>
      </c>
      <c r="K188" s="196">
        <f>G188/D188</f>
        <v>0.42799999999999999</v>
      </c>
      <c r="L188" s="116">
        <f>G188-F188</f>
        <v>-167.9</v>
      </c>
    </row>
    <row r="189" spans="1:12" ht="13.5" hidden="1" customHeight="1">
      <c r="A189" s="98" t="s">
        <v>174</v>
      </c>
      <c r="B189" s="113" t="s">
        <v>175</v>
      </c>
      <c r="C189" s="101">
        <v>0</v>
      </c>
      <c r="D189" s="165">
        <v>0</v>
      </c>
      <c r="E189" s="165"/>
      <c r="F189" s="165">
        <v>0</v>
      </c>
      <c r="G189" s="165">
        <v>0</v>
      </c>
      <c r="H189" s="170">
        <f t="shared" si="90"/>
        <v>0</v>
      </c>
      <c r="I189" s="214" t="e">
        <f t="shared" ref="I189:I196" si="92">G189/E189</f>
        <v>#DIV/0!</v>
      </c>
      <c r="J189" s="171">
        <f t="shared" si="91"/>
        <v>0</v>
      </c>
      <c r="K189" s="170" t="e">
        <f>G189/D189</f>
        <v>#DIV/0!</v>
      </c>
      <c r="L189" s="166" t="e">
        <f>G189-#REF!</f>
        <v>#REF!</v>
      </c>
    </row>
    <row r="190" spans="1:12" s="24" customFormat="1">
      <c r="A190" s="75" t="s">
        <v>104</v>
      </c>
      <c r="B190" s="80" t="s">
        <v>105</v>
      </c>
      <c r="C190" s="213">
        <f>C191+C192</f>
        <v>539.70000000000005</v>
      </c>
      <c r="D190" s="213">
        <f>D191+D192</f>
        <v>539.79999999999995</v>
      </c>
      <c r="E190" s="213">
        <f t="shared" ref="E190:G190" si="93">E191+E192</f>
        <v>274.39999999999998</v>
      </c>
      <c r="F190" s="213">
        <f t="shared" si="93"/>
        <v>264.10000000000002</v>
      </c>
      <c r="G190" s="213">
        <f t="shared" si="93"/>
        <v>274.39999999999998</v>
      </c>
      <c r="H190" s="214">
        <f t="shared" si="90"/>
        <v>1E-3</v>
      </c>
      <c r="I190" s="214">
        <f t="shared" si="92"/>
        <v>1</v>
      </c>
      <c r="J190" s="215">
        <f t="shared" si="91"/>
        <v>-265.39999999999998</v>
      </c>
      <c r="K190" s="214">
        <f>G190/D190</f>
        <v>0.50800000000000001</v>
      </c>
      <c r="L190" s="216">
        <f t="shared" ref="L190:L196" si="94">G190-F190</f>
        <v>10.3</v>
      </c>
    </row>
    <row r="191" spans="1:12" s="39" customFormat="1">
      <c r="A191" s="15" t="s">
        <v>62</v>
      </c>
      <c r="B191" s="18" t="s">
        <v>63</v>
      </c>
      <c r="C191" s="175">
        <v>539.70000000000005</v>
      </c>
      <c r="D191" s="175">
        <v>539.70000000000005</v>
      </c>
      <c r="E191" s="175">
        <v>274.3</v>
      </c>
      <c r="F191" s="175">
        <v>264.10000000000002</v>
      </c>
      <c r="G191" s="175">
        <v>274.3</v>
      </c>
      <c r="H191" s="212">
        <f t="shared" si="90"/>
        <v>1E-3</v>
      </c>
      <c r="I191" s="217">
        <f t="shared" si="92"/>
        <v>1</v>
      </c>
      <c r="J191" s="183">
        <f t="shared" si="91"/>
        <v>-265.39999999999998</v>
      </c>
      <c r="K191" s="212">
        <f>G191/D191</f>
        <v>0.50800000000000001</v>
      </c>
      <c r="L191" s="6">
        <f t="shared" si="94"/>
        <v>10.199999999999999</v>
      </c>
    </row>
    <row r="192" spans="1:12" s="39" customFormat="1" ht="13.5" customHeight="1">
      <c r="A192" s="15" t="s">
        <v>262</v>
      </c>
      <c r="B192" s="18" t="s">
        <v>263</v>
      </c>
      <c r="C192" s="175">
        <v>0</v>
      </c>
      <c r="D192" s="175">
        <v>0.1</v>
      </c>
      <c r="E192" s="175">
        <v>0.1</v>
      </c>
      <c r="F192" s="175">
        <v>0</v>
      </c>
      <c r="G192" s="175">
        <v>0.1</v>
      </c>
      <c r="H192" s="212">
        <f t="shared" si="90"/>
        <v>0</v>
      </c>
      <c r="I192" s="177">
        <f t="shared" si="92"/>
        <v>1</v>
      </c>
      <c r="J192" s="183">
        <f t="shared" si="91"/>
        <v>0</v>
      </c>
      <c r="K192" s="212">
        <v>0</v>
      </c>
      <c r="L192" s="6">
        <f t="shared" si="94"/>
        <v>0.1</v>
      </c>
    </row>
    <row r="193" spans="1:12" s="24" customFormat="1">
      <c r="A193" s="75" t="s">
        <v>106</v>
      </c>
      <c r="B193" s="80" t="s">
        <v>49</v>
      </c>
      <c r="C193" s="79">
        <f>C194+C208</f>
        <v>20563.7</v>
      </c>
      <c r="D193" s="79">
        <f>D194+D208</f>
        <v>23810.799999999999</v>
      </c>
      <c r="E193" s="79">
        <f>E194+E208</f>
        <v>6996.5</v>
      </c>
      <c r="F193" s="79">
        <f>F194+F208</f>
        <v>5185</v>
      </c>
      <c r="G193" s="79">
        <f>G194+G208</f>
        <v>6996.5</v>
      </c>
      <c r="H193" s="77">
        <f t="shared" si="90"/>
        <v>1.7000000000000001E-2</v>
      </c>
      <c r="I193" s="214">
        <f t="shared" si="92"/>
        <v>1</v>
      </c>
      <c r="J193" s="201">
        <f t="shared" si="91"/>
        <v>-16814.3</v>
      </c>
      <c r="K193" s="200">
        <f>G193/D193</f>
        <v>0.29399999999999998</v>
      </c>
      <c r="L193" s="202">
        <f t="shared" si="94"/>
        <v>1811.5</v>
      </c>
    </row>
    <row r="194" spans="1:12" s="39" customFormat="1">
      <c r="A194" s="102" t="s">
        <v>75</v>
      </c>
      <c r="B194" s="159" t="s">
        <v>195</v>
      </c>
      <c r="C194" s="207">
        <f>C195+C196+C206+C207</f>
        <v>20263.7</v>
      </c>
      <c r="D194" s="207">
        <f>D195+D196+D206+D207</f>
        <v>23525.8</v>
      </c>
      <c r="E194" s="207">
        <f>E195+E196+E206+E207</f>
        <v>6871</v>
      </c>
      <c r="F194" s="207">
        <f t="shared" ref="F194:G194" si="95">F195+F196+F206+F207</f>
        <v>5185</v>
      </c>
      <c r="G194" s="207">
        <f t="shared" si="95"/>
        <v>6871</v>
      </c>
      <c r="H194" s="88">
        <f t="shared" si="90"/>
        <v>1.6E-2</v>
      </c>
      <c r="I194" s="214">
        <f t="shared" si="92"/>
        <v>1</v>
      </c>
      <c r="J194" s="205">
        <f t="shared" si="91"/>
        <v>-16654.8</v>
      </c>
      <c r="K194" s="204">
        <f>G194/D194</f>
        <v>0.29199999999999998</v>
      </c>
      <c r="L194" s="202">
        <f t="shared" si="94"/>
        <v>1686</v>
      </c>
    </row>
    <row r="195" spans="1:12" ht="40.5">
      <c r="A195" s="16">
        <v>611</v>
      </c>
      <c r="B195" s="8" t="s">
        <v>98</v>
      </c>
      <c r="C195" s="6">
        <v>15925.6</v>
      </c>
      <c r="D195" s="116">
        <v>15431.4</v>
      </c>
      <c r="E195" s="116">
        <v>4978.2</v>
      </c>
      <c r="F195" s="116">
        <v>4177.1000000000004</v>
      </c>
      <c r="G195" s="116">
        <v>4978.2</v>
      </c>
      <c r="H195" s="196">
        <f t="shared" si="90"/>
        <v>1.2E-2</v>
      </c>
      <c r="I195" s="196">
        <f t="shared" si="92"/>
        <v>1</v>
      </c>
      <c r="J195" s="197">
        <f t="shared" si="91"/>
        <v>-10453.200000000001</v>
      </c>
      <c r="K195" s="196">
        <f>G195/D195</f>
        <v>0.32300000000000001</v>
      </c>
      <c r="L195" s="116">
        <f t="shared" si="94"/>
        <v>801.1</v>
      </c>
    </row>
    <row r="196" spans="1:12">
      <c r="A196" s="16" t="s">
        <v>258</v>
      </c>
      <c r="B196" s="8" t="s">
        <v>99</v>
      </c>
      <c r="C196" s="6">
        <v>2538.1</v>
      </c>
      <c r="D196" s="116">
        <v>3032.3</v>
      </c>
      <c r="E196" s="116">
        <v>1239.3</v>
      </c>
      <c r="F196" s="116">
        <v>332.4</v>
      </c>
      <c r="G196" s="116">
        <v>1239.3</v>
      </c>
      <c r="H196" s="196">
        <f t="shared" si="90"/>
        <v>3.0000000000000001E-3</v>
      </c>
      <c r="I196" s="196">
        <f t="shared" si="92"/>
        <v>1</v>
      </c>
      <c r="J196" s="197">
        <f t="shared" si="91"/>
        <v>-1793</v>
      </c>
      <c r="K196" s="196">
        <f>G196/D196</f>
        <v>0.40899999999999997</v>
      </c>
      <c r="L196" s="116">
        <f t="shared" si="94"/>
        <v>906.9</v>
      </c>
    </row>
    <row r="197" spans="1:12">
      <c r="A197" s="104"/>
      <c r="B197" s="105" t="s">
        <v>185</v>
      </c>
      <c r="C197" s="105"/>
      <c r="D197" s="106"/>
      <c r="E197" s="106"/>
      <c r="F197" s="106"/>
      <c r="G197" s="106"/>
      <c r="H197" s="198"/>
      <c r="I197" s="198"/>
      <c r="J197" s="199"/>
      <c r="K197" s="198"/>
      <c r="L197" s="106"/>
    </row>
    <row r="198" spans="1:12">
      <c r="A198" s="104"/>
      <c r="B198" s="99" t="s">
        <v>100</v>
      </c>
      <c r="C198" s="100">
        <v>13427.9</v>
      </c>
      <c r="D198" s="106">
        <v>13427.9</v>
      </c>
      <c r="E198" s="106">
        <v>4065.6</v>
      </c>
      <c r="F198" s="106">
        <v>3464</v>
      </c>
      <c r="G198" s="106">
        <v>4065.6</v>
      </c>
      <c r="H198" s="198">
        <f t="shared" ref="H198:H203" si="96">G198/$G$214</f>
        <v>0.01</v>
      </c>
      <c r="I198" s="198">
        <f>G198/E198</f>
        <v>1</v>
      </c>
      <c r="J198" s="199">
        <f t="shared" ref="J198:J203" si="97">G198-D198</f>
        <v>-9362.2999999999993</v>
      </c>
      <c r="K198" s="198">
        <f t="shared" ref="K198:K203" si="98">G198/D198</f>
        <v>0.30299999999999999</v>
      </c>
      <c r="L198" s="106">
        <f>G198-F198</f>
        <v>601.6</v>
      </c>
    </row>
    <row r="199" spans="1:12">
      <c r="A199" s="104"/>
      <c r="B199" s="99" t="s">
        <v>168</v>
      </c>
      <c r="C199" s="100">
        <v>36.6</v>
      </c>
      <c r="D199" s="106">
        <v>36.6</v>
      </c>
      <c r="E199" s="106">
        <v>9.6999999999999993</v>
      </c>
      <c r="F199" s="106">
        <v>13.1</v>
      </c>
      <c r="G199" s="106">
        <v>9.6999999999999993</v>
      </c>
      <c r="H199" s="198">
        <f t="shared" si="96"/>
        <v>0</v>
      </c>
      <c r="I199" s="198">
        <f>G199/E199</f>
        <v>1</v>
      </c>
      <c r="J199" s="199">
        <f t="shared" si="97"/>
        <v>-26.9</v>
      </c>
      <c r="K199" s="198">
        <f t="shared" si="98"/>
        <v>0.26500000000000001</v>
      </c>
      <c r="L199" s="106">
        <f t="shared" ref="L199:L202" si="99">G199-F199</f>
        <v>-3.4</v>
      </c>
    </row>
    <row r="200" spans="1:12">
      <c r="A200" s="98"/>
      <c r="B200" s="99" t="s">
        <v>103</v>
      </c>
      <c r="C200" s="100">
        <v>4673.6000000000004</v>
      </c>
      <c r="D200" s="106">
        <v>4673.6000000000004</v>
      </c>
      <c r="E200" s="106">
        <v>2131.6</v>
      </c>
      <c r="F200" s="106">
        <v>1026.4000000000001</v>
      </c>
      <c r="G200" s="106">
        <v>2131.6</v>
      </c>
      <c r="H200" s="198">
        <f t="shared" si="96"/>
        <v>5.0000000000000001E-3</v>
      </c>
      <c r="I200" s="198">
        <f>G200/E200</f>
        <v>1</v>
      </c>
      <c r="J200" s="199">
        <f t="shared" si="97"/>
        <v>-2542</v>
      </c>
      <c r="K200" s="198">
        <f t="shared" si="98"/>
        <v>0.45600000000000002</v>
      </c>
      <c r="L200" s="106">
        <f t="shared" si="99"/>
        <v>1105.2</v>
      </c>
    </row>
    <row r="201" spans="1:12">
      <c r="A201" s="98"/>
      <c r="B201" s="99" t="s">
        <v>165</v>
      </c>
      <c r="C201" s="100">
        <v>182</v>
      </c>
      <c r="D201" s="106">
        <v>182</v>
      </c>
      <c r="E201" s="106">
        <v>0</v>
      </c>
      <c r="F201" s="106">
        <v>0</v>
      </c>
      <c r="G201" s="106">
        <v>0</v>
      </c>
      <c r="H201" s="198">
        <f t="shared" si="96"/>
        <v>0</v>
      </c>
      <c r="I201" s="198">
        <v>0</v>
      </c>
      <c r="J201" s="199">
        <f t="shared" si="97"/>
        <v>-182</v>
      </c>
      <c r="K201" s="198">
        <f t="shared" si="98"/>
        <v>0</v>
      </c>
      <c r="L201" s="106">
        <f t="shared" si="99"/>
        <v>0</v>
      </c>
    </row>
    <row r="202" spans="1:12">
      <c r="A202" s="98"/>
      <c r="B202" s="99" t="s">
        <v>166</v>
      </c>
      <c r="C202" s="100">
        <v>143.6</v>
      </c>
      <c r="D202" s="106">
        <v>143.6</v>
      </c>
      <c r="E202" s="106">
        <v>10.6</v>
      </c>
      <c r="F202" s="106">
        <v>6</v>
      </c>
      <c r="G202" s="106">
        <v>10.6</v>
      </c>
      <c r="H202" s="198">
        <f t="shared" si="96"/>
        <v>0</v>
      </c>
      <c r="I202" s="198">
        <f t="shared" ref="I202:I214" si="100">G202/E202</f>
        <v>1</v>
      </c>
      <c r="J202" s="199">
        <f t="shared" si="97"/>
        <v>-133</v>
      </c>
      <c r="K202" s="198">
        <f t="shared" si="98"/>
        <v>7.3999999999999996E-2</v>
      </c>
      <c r="L202" s="106">
        <f t="shared" si="99"/>
        <v>4.5999999999999996</v>
      </c>
    </row>
    <row r="203" spans="1:12" ht="13.5" hidden="1" customHeight="1">
      <c r="A203" s="16"/>
      <c r="B203" s="8" t="s">
        <v>99</v>
      </c>
      <c r="C203" s="100"/>
      <c r="D203" s="166"/>
      <c r="E203" s="166"/>
      <c r="F203" s="166"/>
      <c r="G203" s="166"/>
      <c r="H203" s="170">
        <f t="shared" si="96"/>
        <v>0</v>
      </c>
      <c r="I203" s="214" t="e">
        <f t="shared" si="100"/>
        <v>#DIV/0!</v>
      </c>
      <c r="J203" s="171">
        <f t="shared" si="97"/>
        <v>0</v>
      </c>
      <c r="K203" s="170" t="e">
        <f t="shared" si="98"/>
        <v>#DIV/0!</v>
      </c>
      <c r="L203" s="166" t="e">
        <f>G203-#REF!</f>
        <v>#REF!</v>
      </c>
    </row>
    <row r="204" spans="1:12" ht="13.5" hidden="1" customHeight="1">
      <c r="A204" s="152"/>
      <c r="B204" s="151" t="s">
        <v>27</v>
      </c>
      <c r="C204" s="100"/>
      <c r="D204" s="166"/>
      <c r="E204" s="166"/>
      <c r="F204" s="166"/>
      <c r="G204" s="166"/>
      <c r="H204" s="170"/>
      <c r="I204" s="214" t="e">
        <f t="shared" si="100"/>
        <v>#DIV/0!</v>
      </c>
      <c r="J204" s="171"/>
      <c r="K204" s="170"/>
      <c r="L204" s="166"/>
    </row>
    <row r="205" spans="1:12" ht="27" hidden="1" customHeight="1">
      <c r="A205" s="152"/>
      <c r="B205" s="151" t="s">
        <v>170</v>
      </c>
      <c r="C205" s="100"/>
      <c r="D205" s="166"/>
      <c r="E205" s="166"/>
      <c r="F205" s="166"/>
      <c r="G205" s="166"/>
      <c r="H205" s="170">
        <f t="shared" ref="H205:H214" si="101">G205/$G$214</f>
        <v>0</v>
      </c>
      <c r="I205" s="214" t="e">
        <f t="shared" si="100"/>
        <v>#DIV/0!</v>
      </c>
      <c r="J205" s="171">
        <f t="shared" ref="J205:J213" si="102">G205-D205</f>
        <v>0</v>
      </c>
      <c r="K205" s="170" t="e">
        <f t="shared" ref="K205:K214" si="103">G205/D205</f>
        <v>#DIV/0!</v>
      </c>
      <c r="L205" s="166" t="e">
        <f>G205-#REF!</f>
        <v>#REF!</v>
      </c>
    </row>
    <row r="206" spans="1:12" ht="67.5">
      <c r="A206" s="236" t="s">
        <v>207</v>
      </c>
      <c r="B206" s="151" t="s">
        <v>261</v>
      </c>
      <c r="C206" s="174">
        <v>1800</v>
      </c>
      <c r="D206" s="188">
        <v>1815</v>
      </c>
      <c r="E206" s="188">
        <v>653.5</v>
      </c>
      <c r="F206" s="188">
        <v>675.5</v>
      </c>
      <c r="G206" s="188">
        <v>653.5</v>
      </c>
      <c r="H206" s="196">
        <f t="shared" si="101"/>
        <v>2E-3</v>
      </c>
      <c r="I206" s="217">
        <f t="shared" si="100"/>
        <v>1</v>
      </c>
      <c r="J206" s="197">
        <f t="shared" si="102"/>
        <v>-1161.5</v>
      </c>
      <c r="K206" s="196">
        <f t="shared" si="103"/>
        <v>0.36</v>
      </c>
      <c r="L206" s="116">
        <f t="shared" ref="L206:L214" si="104">G206-F206</f>
        <v>-22</v>
      </c>
    </row>
    <row r="207" spans="1:12" ht="54">
      <c r="A207" s="15" t="s">
        <v>205</v>
      </c>
      <c r="B207" s="8" t="s">
        <v>259</v>
      </c>
      <c r="C207" s="174">
        <v>0</v>
      </c>
      <c r="D207" s="188">
        <v>3247.1</v>
      </c>
      <c r="E207" s="188">
        <v>0</v>
      </c>
      <c r="F207" s="188">
        <v>0</v>
      </c>
      <c r="G207" s="188">
        <v>0</v>
      </c>
      <c r="H207" s="196">
        <f t="shared" si="101"/>
        <v>0</v>
      </c>
      <c r="I207" s="217">
        <v>0</v>
      </c>
      <c r="J207" s="197">
        <f t="shared" si="102"/>
        <v>-3247.1</v>
      </c>
      <c r="K207" s="196">
        <f t="shared" si="103"/>
        <v>0</v>
      </c>
      <c r="L207" s="116">
        <f t="shared" si="104"/>
        <v>0</v>
      </c>
    </row>
    <row r="208" spans="1:12" ht="27">
      <c r="A208" s="75" t="s">
        <v>256</v>
      </c>
      <c r="B208" s="80" t="s">
        <v>257</v>
      </c>
      <c r="C208" s="79">
        <f>C209</f>
        <v>300</v>
      </c>
      <c r="D208" s="79">
        <f>D209</f>
        <v>285</v>
      </c>
      <c r="E208" s="79">
        <f>E209</f>
        <v>125.5</v>
      </c>
      <c r="F208" s="79">
        <f>F209</f>
        <v>0</v>
      </c>
      <c r="G208" s="79">
        <f>G209</f>
        <v>125.5</v>
      </c>
      <c r="H208" s="77">
        <f t="shared" si="101"/>
        <v>0</v>
      </c>
      <c r="I208" s="214">
        <f t="shared" ref="I208" si="105">G208/E208</f>
        <v>1</v>
      </c>
      <c r="J208" s="201">
        <f t="shared" si="102"/>
        <v>-159.5</v>
      </c>
      <c r="K208" s="200">
        <f>G208/D208</f>
        <v>0.44</v>
      </c>
      <c r="L208" s="202">
        <f>G208-F208</f>
        <v>125.5</v>
      </c>
    </row>
    <row r="209" spans="1:12" ht="67.5">
      <c r="A209" s="236"/>
      <c r="B209" s="151" t="s">
        <v>261</v>
      </c>
      <c r="C209" s="174">
        <v>300</v>
      </c>
      <c r="D209" s="188">
        <v>285</v>
      </c>
      <c r="E209" s="188">
        <v>125.5</v>
      </c>
      <c r="F209" s="188">
        <v>0</v>
      </c>
      <c r="G209" s="188">
        <v>125.5</v>
      </c>
      <c r="H209" s="196">
        <f t="shared" ref="H209" si="106">G209/$G$214</f>
        <v>0</v>
      </c>
      <c r="I209" s="217">
        <f t="shared" si="100"/>
        <v>1</v>
      </c>
      <c r="J209" s="197">
        <f t="shared" ref="J209" si="107">G209-D209</f>
        <v>-159.5</v>
      </c>
      <c r="K209" s="196">
        <f t="shared" ref="K209" si="108">G209/D209</f>
        <v>0.44</v>
      </c>
      <c r="L209" s="116">
        <f t="shared" ref="L209" si="109">G209-F209</f>
        <v>125.5</v>
      </c>
    </row>
    <row r="210" spans="1:12" s="24" customFormat="1" ht="27">
      <c r="A210" s="83">
        <v>1300</v>
      </c>
      <c r="B210" s="80" t="s">
        <v>107</v>
      </c>
      <c r="C210" s="216">
        <f>C211</f>
        <v>19091.7</v>
      </c>
      <c r="D210" s="216">
        <f>D211</f>
        <v>19091.7</v>
      </c>
      <c r="E210" s="216">
        <f>E211</f>
        <v>9105.9</v>
      </c>
      <c r="F210" s="216">
        <f>F211</f>
        <v>7161.5</v>
      </c>
      <c r="G210" s="216">
        <f>G211</f>
        <v>9105.9</v>
      </c>
      <c r="H210" s="214">
        <f t="shared" si="101"/>
        <v>2.1999999999999999E-2</v>
      </c>
      <c r="I210" s="214">
        <f t="shared" si="100"/>
        <v>1</v>
      </c>
      <c r="J210" s="215">
        <f t="shared" si="102"/>
        <v>-9985.7999999999993</v>
      </c>
      <c r="K210" s="214">
        <f t="shared" si="103"/>
        <v>0.47699999999999998</v>
      </c>
      <c r="L210" s="216">
        <f t="shared" si="104"/>
        <v>1944.4</v>
      </c>
    </row>
    <row r="211" spans="1:12" s="39" customFormat="1" ht="27">
      <c r="A211" s="15" t="s">
        <v>73</v>
      </c>
      <c r="B211" s="32" t="s">
        <v>108</v>
      </c>
      <c r="C211" s="175">
        <v>19091.7</v>
      </c>
      <c r="D211" s="175">
        <v>19091.7</v>
      </c>
      <c r="E211" s="175">
        <v>9105.9</v>
      </c>
      <c r="F211" s="187">
        <v>7161.5</v>
      </c>
      <c r="G211" s="187">
        <v>9105.9</v>
      </c>
      <c r="H211" s="196">
        <f t="shared" si="101"/>
        <v>2.1999999999999999E-2</v>
      </c>
      <c r="I211" s="177">
        <f t="shared" si="100"/>
        <v>1</v>
      </c>
      <c r="J211" s="197">
        <f t="shared" si="102"/>
        <v>-9985.7999999999993</v>
      </c>
      <c r="K211" s="196">
        <f t="shared" si="103"/>
        <v>0.47699999999999998</v>
      </c>
      <c r="L211" s="116">
        <f t="shared" si="104"/>
        <v>1944.4</v>
      </c>
    </row>
    <row r="212" spans="1:12" s="24" customFormat="1" ht="40.5">
      <c r="A212" s="83">
        <v>1400</v>
      </c>
      <c r="B212" s="80" t="s">
        <v>150</v>
      </c>
      <c r="C212" s="216">
        <f>C213</f>
        <v>120000</v>
      </c>
      <c r="D212" s="216">
        <f>D213</f>
        <v>150000</v>
      </c>
      <c r="E212" s="216">
        <f>E213</f>
        <v>41400</v>
      </c>
      <c r="F212" s="79">
        <f>F213</f>
        <v>35500</v>
      </c>
      <c r="G212" s="79">
        <f>G213</f>
        <v>41400</v>
      </c>
      <c r="H212" s="77">
        <f t="shared" si="101"/>
        <v>9.8000000000000004E-2</v>
      </c>
      <c r="I212" s="214">
        <f t="shared" si="100"/>
        <v>1</v>
      </c>
      <c r="J212" s="78">
        <f t="shared" si="102"/>
        <v>-108600</v>
      </c>
      <c r="K212" s="214">
        <f t="shared" si="103"/>
        <v>0.27600000000000002</v>
      </c>
      <c r="L212" s="216">
        <f t="shared" si="104"/>
        <v>5900</v>
      </c>
    </row>
    <row r="213" spans="1:12" s="39" customFormat="1">
      <c r="A213" s="15" t="s">
        <v>149</v>
      </c>
      <c r="B213" s="32" t="s">
        <v>151</v>
      </c>
      <c r="C213" s="175">
        <v>120000</v>
      </c>
      <c r="D213" s="175">
        <v>150000</v>
      </c>
      <c r="E213" s="175">
        <v>41400</v>
      </c>
      <c r="F213" s="187">
        <v>35500</v>
      </c>
      <c r="G213" s="187">
        <v>41400</v>
      </c>
      <c r="H213" s="196">
        <f t="shared" si="101"/>
        <v>9.8000000000000004E-2</v>
      </c>
      <c r="I213" s="177">
        <f t="shared" si="100"/>
        <v>1</v>
      </c>
      <c r="J213" s="197">
        <f t="shared" si="102"/>
        <v>-108600</v>
      </c>
      <c r="K213" s="196">
        <f t="shared" si="103"/>
        <v>0.27600000000000002</v>
      </c>
      <c r="L213" s="116">
        <f t="shared" si="104"/>
        <v>5900</v>
      </c>
    </row>
    <row r="214" spans="1:12" s="24" customFormat="1" ht="16.5">
      <c r="A214" s="75"/>
      <c r="B214" s="84" t="s">
        <v>54</v>
      </c>
      <c r="C214" s="216">
        <f>C62+C77+C84+C115+C160+C174+C190+C193+C210+C212</f>
        <v>689100.1</v>
      </c>
      <c r="D214" s="216">
        <f>D62+D77+D84+D115+D160+D174+D190+D193+D210+D212</f>
        <v>1306963.6000000001</v>
      </c>
      <c r="E214" s="216">
        <f>E62+E77+E84+E115+E160+E174+E190+E193+E210+E212</f>
        <v>423439.8</v>
      </c>
      <c r="F214" s="216">
        <f>F62+F77+F84+F115+F160+F174+F190+F193+F210+F212</f>
        <v>314735.09999999998</v>
      </c>
      <c r="G214" s="216">
        <f>G62+G77+G84+G115+G160+G174+G190+G193+G210+G212</f>
        <v>423439.8</v>
      </c>
      <c r="H214" s="77">
        <f t="shared" si="101"/>
        <v>1</v>
      </c>
      <c r="I214" s="214">
        <f t="shared" si="100"/>
        <v>1</v>
      </c>
      <c r="J214" s="79">
        <f>J62+J77+J84+J115+J160+J174+J190+J193+J210</f>
        <v>-774923.8</v>
      </c>
      <c r="K214" s="214">
        <f t="shared" si="103"/>
        <v>0.32400000000000001</v>
      </c>
      <c r="L214" s="216">
        <f t="shared" si="104"/>
        <v>108704.7</v>
      </c>
    </row>
    <row r="215" spans="1:12" s="1" customFormat="1" ht="16.5">
      <c r="A215" s="29"/>
      <c r="B215" s="66"/>
      <c r="C215" s="250"/>
      <c r="D215" s="209"/>
      <c r="E215" s="209"/>
      <c r="F215" s="248"/>
      <c r="G215" s="237"/>
      <c r="H215" s="219"/>
      <c r="I215" s="244"/>
      <c r="J215" s="220"/>
      <c r="K215" s="219"/>
      <c r="L215" s="218"/>
    </row>
    <row r="216" spans="1:12">
      <c r="A216" s="17"/>
      <c r="B216" s="5" t="s">
        <v>64</v>
      </c>
      <c r="C216" s="269">
        <f>C59-C214</f>
        <v>0</v>
      </c>
      <c r="D216" s="269">
        <f>D59-D214</f>
        <v>-7672.2</v>
      </c>
      <c r="E216" s="269">
        <f>E59-E214</f>
        <v>-3185.6</v>
      </c>
      <c r="F216" s="269">
        <f>F59-F214</f>
        <v>-22051.3</v>
      </c>
      <c r="G216" s="269">
        <f>G59-G214</f>
        <v>-4047</v>
      </c>
      <c r="H216" s="261">
        <f>G216/G216</f>
        <v>1</v>
      </c>
      <c r="I216" s="261">
        <f>G216/E216</f>
        <v>1.27</v>
      </c>
      <c r="J216" s="263">
        <f>G216-D216</f>
        <v>3625.2</v>
      </c>
      <c r="K216" s="261">
        <f>G216/D216</f>
        <v>0.52700000000000002</v>
      </c>
      <c r="L216" s="266">
        <f>G216-F216</f>
        <v>18004.3</v>
      </c>
    </row>
    <row r="217" spans="1:12">
      <c r="A217" s="17"/>
      <c r="B217" s="5" t="s">
        <v>65</v>
      </c>
      <c r="C217" s="270"/>
      <c r="D217" s="270"/>
      <c r="E217" s="270"/>
      <c r="F217" s="270"/>
      <c r="G217" s="270"/>
      <c r="H217" s="262"/>
      <c r="I217" s="262"/>
      <c r="J217" s="264"/>
      <c r="K217" s="262"/>
      <c r="L217" s="267"/>
    </row>
    <row r="218" spans="1:12" ht="27">
      <c r="A218" s="17"/>
      <c r="B218" s="5" t="s">
        <v>66</v>
      </c>
      <c r="C218" s="129">
        <f>C219+C222</f>
        <v>0</v>
      </c>
      <c r="D218" s="129">
        <f>D219+D222</f>
        <v>7672.2</v>
      </c>
      <c r="E218" s="129">
        <f>E219+E222</f>
        <v>3185.6</v>
      </c>
      <c r="F218" s="129">
        <f>F219+F222</f>
        <v>22051.3</v>
      </c>
      <c r="G218" s="129">
        <f>G219+G222</f>
        <v>4047</v>
      </c>
      <c r="H218" s="234">
        <f>G218/G218</f>
        <v>1</v>
      </c>
      <c r="I218" s="260">
        <f>G218/E218</f>
        <v>1.27</v>
      </c>
      <c r="J218" s="255">
        <f t="shared" ref="J218:J224" si="110">G218-D218</f>
        <v>-3625.2</v>
      </c>
      <c r="K218" s="234">
        <f>G218/D218</f>
        <v>0.52700000000000002</v>
      </c>
      <c r="L218" s="131">
        <f>G218-F218</f>
        <v>-18004.3</v>
      </c>
    </row>
    <row r="219" spans="1:12" ht="27">
      <c r="A219" s="40" t="s">
        <v>82</v>
      </c>
      <c r="B219" s="67" t="s">
        <v>83</v>
      </c>
      <c r="C219" s="131">
        <f>C220+C221</f>
        <v>0</v>
      </c>
      <c r="D219" s="131">
        <v>0</v>
      </c>
      <c r="E219" s="131">
        <f>E220+E221</f>
        <v>0</v>
      </c>
      <c r="F219" s="131">
        <f>F220+F221</f>
        <v>20000</v>
      </c>
      <c r="G219" s="131">
        <f>G220+G221</f>
        <v>0</v>
      </c>
      <c r="H219" s="234">
        <v>0</v>
      </c>
      <c r="I219" s="260">
        <v>0</v>
      </c>
      <c r="J219" s="131">
        <v>0</v>
      </c>
      <c r="K219" s="234">
        <v>0</v>
      </c>
      <c r="L219" s="131">
        <f>G219-F219</f>
        <v>-20000</v>
      </c>
    </row>
    <row r="220" spans="1:12" s="39" customFormat="1" ht="27">
      <c r="A220" s="16" t="s">
        <v>78</v>
      </c>
      <c r="B220" s="68" t="s">
        <v>79</v>
      </c>
      <c r="C220" s="127">
        <v>138500</v>
      </c>
      <c r="D220" s="175">
        <v>138500</v>
      </c>
      <c r="E220" s="175">
        <v>50000</v>
      </c>
      <c r="F220" s="187">
        <v>40000</v>
      </c>
      <c r="G220" s="187">
        <v>50000</v>
      </c>
      <c r="H220" s="223">
        <f>G220/G218</f>
        <v>12.355</v>
      </c>
      <c r="I220" s="245">
        <f t="shared" ref="I220:I224" si="111">G220/E220</f>
        <v>1</v>
      </c>
      <c r="J220" s="222">
        <f t="shared" si="110"/>
        <v>-88500</v>
      </c>
      <c r="K220" s="223">
        <f>G220/D220</f>
        <v>0.36099999999999999</v>
      </c>
      <c r="L220" s="187">
        <f>G220-F220</f>
        <v>10000</v>
      </c>
    </row>
    <row r="221" spans="1:12" s="39" customFormat="1" ht="40.5">
      <c r="A221" s="16" t="s">
        <v>80</v>
      </c>
      <c r="B221" s="68" t="s">
        <v>81</v>
      </c>
      <c r="C221" s="127">
        <v>-138500</v>
      </c>
      <c r="D221" s="175">
        <v>-138500</v>
      </c>
      <c r="E221" s="175">
        <v>-50000</v>
      </c>
      <c r="F221" s="187">
        <v>-20000</v>
      </c>
      <c r="G221" s="187">
        <v>-50000</v>
      </c>
      <c r="H221" s="223">
        <f>G221/G218</f>
        <v>-12.355</v>
      </c>
      <c r="I221" s="245">
        <f t="shared" si="111"/>
        <v>1</v>
      </c>
      <c r="J221" s="222">
        <f t="shared" si="110"/>
        <v>88500</v>
      </c>
      <c r="K221" s="223">
        <f>G221/D221</f>
        <v>0.36099999999999999</v>
      </c>
      <c r="L221" s="187">
        <f>G221-F221</f>
        <v>-30000</v>
      </c>
    </row>
    <row r="222" spans="1:12" ht="27">
      <c r="A222" s="40" t="s">
        <v>84</v>
      </c>
      <c r="B222" s="67" t="s">
        <v>85</v>
      </c>
      <c r="C222" s="131">
        <f>C223+C224</f>
        <v>0</v>
      </c>
      <c r="D222" s="131">
        <f>D223+D224</f>
        <v>7672.2</v>
      </c>
      <c r="E222" s="131">
        <f>E223+E224</f>
        <v>3185.6</v>
      </c>
      <c r="F222" s="131">
        <f>F223+F224</f>
        <v>2051.3000000000002</v>
      </c>
      <c r="G222" s="131">
        <f>G223+G224</f>
        <v>4047</v>
      </c>
      <c r="H222" s="234">
        <f>G218/G222</f>
        <v>1</v>
      </c>
      <c r="I222" s="260">
        <f t="shared" si="111"/>
        <v>1.27</v>
      </c>
      <c r="J222" s="255">
        <f t="shared" si="110"/>
        <v>-3625.2</v>
      </c>
      <c r="K222" s="234">
        <f>G222/D222</f>
        <v>0.52700000000000002</v>
      </c>
      <c r="L222" s="129">
        <f>G222-F222</f>
        <v>1995.7</v>
      </c>
    </row>
    <row r="223" spans="1:12" ht="27">
      <c r="A223" s="15" t="s">
        <v>86</v>
      </c>
      <c r="B223" s="7" t="s">
        <v>50</v>
      </c>
      <c r="C223" s="127">
        <v>0</v>
      </c>
      <c r="D223" s="175">
        <v>-1437791.4</v>
      </c>
      <c r="E223" s="175">
        <v>0</v>
      </c>
      <c r="F223" s="187">
        <v>-332823</v>
      </c>
      <c r="G223" s="187">
        <v>-470630</v>
      </c>
      <c r="H223" s="223">
        <f>G223/G218</f>
        <v>-116.291</v>
      </c>
      <c r="I223" s="245">
        <v>0</v>
      </c>
      <c r="J223" s="197">
        <f t="shared" si="110"/>
        <v>967161.4</v>
      </c>
      <c r="K223" s="196">
        <f>G223/D223</f>
        <v>0.32700000000000001</v>
      </c>
      <c r="L223" s="116">
        <f>-(L59)</f>
        <v>-126709</v>
      </c>
    </row>
    <row r="224" spans="1:12" ht="27">
      <c r="A224" s="15" t="s">
        <v>87</v>
      </c>
      <c r="B224" s="7" t="s">
        <v>51</v>
      </c>
      <c r="C224" s="127">
        <v>0</v>
      </c>
      <c r="D224" s="175">
        <v>1445463.6</v>
      </c>
      <c r="E224" s="175">
        <v>3185.6</v>
      </c>
      <c r="F224" s="187">
        <v>334874.3</v>
      </c>
      <c r="G224" s="187">
        <v>474677</v>
      </c>
      <c r="H224" s="223">
        <f>G224/G218</f>
        <v>117.291</v>
      </c>
      <c r="I224" s="245">
        <f t="shared" si="111"/>
        <v>149.00700000000001</v>
      </c>
      <c r="J224" s="197">
        <f t="shared" si="110"/>
        <v>-970786.6</v>
      </c>
      <c r="K224" s="196">
        <f>G224/D224</f>
        <v>0.32800000000000001</v>
      </c>
      <c r="L224" s="116">
        <f>L214</f>
        <v>108704.7</v>
      </c>
    </row>
    <row r="225" spans="1:12" ht="13.5" hidden="1" customHeight="1">
      <c r="A225" s="16" t="s">
        <v>10</v>
      </c>
      <c r="B225" s="10" t="s">
        <v>9</v>
      </c>
      <c r="C225" s="132"/>
      <c r="D225" s="26"/>
      <c r="E225" s="26"/>
      <c r="F225" s="6"/>
      <c r="G225" s="6"/>
      <c r="H225" s="170"/>
      <c r="I225" s="246"/>
      <c r="J225" s="89"/>
      <c r="K225" s="88"/>
      <c r="L225" s="87"/>
    </row>
    <row r="226" spans="1:12" ht="27" hidden="1" customHeight="1">
      <c r="A226" s="85"/>
      <c r="B226" s="86" t="s">
        <v>129</v>
      </c>
      <c r="C226" s="87">
        <f>C74+C157+C165+C180+C198</f>
        <v>108442.8</v>
      </c>
      <c r="D226" s="87">
        <f>D74+D157+D165+D180+D198</f>
        <v>114454.7</v>
      </c>
      <c r="E226" s="87"/>
      <c r="F226" s="87">
        <f>F74+F157+F165+F180+F198</f>
        <v>43839.8</v>
      </c>
      <c r="G226" s="87">
        <f>G74+G157+G165+G180+G198</f>
        <v>41657.599999999999</v>
      </c>
      <c r="H226" s="169">
        <f t="shared" ref="H226:H231" si="112">G226/$G$214</f>
        <v>9.8000000000000004E-2</v>
      </c>
      <c r="I226" s="169"/>
      <c r="J226" s="94">
        <f t="shared" ref="J226:J231" si="113">G226-D226</f>
        <v>-72797.100000000006</v>
      </c>
      <c r="K226" s="93">
        <f t="shared" ref="K226:K231" si="114">G226/D226</f>
        <v>0.36399999999999999</v>
      </c>
      <c r="L226" s="95" t="e">
        <f>G226-#REF!</f>
        <v>#REF!</v>
      </c>
    </row>
    <row r="227" spans="1:12" ht="13.5" hidden="1" customHeight="1">
      <c r="A227" s="85" t="s">
        <v>10</v>
      </c>
      <c r="B227" s="86" t="s">
        <v>128</v>
      </c>
      <c r="C227" s="87">
        <f>C74</f>
        <v>4563.5</v>
      </c>
      <c r="D227" s="87">
        <f t="shared" ref="D227:G227" si="115">D74</f>
        <v>6719.5</v>
      </c>
      <c r="E227" s="87"/>
      <c r="F227" s="87">
        <f t="shared" ref="F227" si="116">F74</f>
        <v>5527.1</v>
      </c>
      <c r="G227" s="87">
        <f t="shared" si="115"/>
        <v>2597</v>
      </c>
      <c r="H227" s="169">
        <f t="shared" si="112"/>
        <v>6.0000000000000001E-3</v>
      </c>
      <c r="I227" s="169"/>
      <c r="J227" s="94">
        <f t="shared" si="113"/>
        <v>-4122.5</v>
      </c>
      <c r="K227" s="93">
        <f t="shared" si="114"/>
        <v>0.38600000000000001</v>
      </c>
      <c r="L227" s="95" t="e">
        <f>G227-#REF!</f>
        <v>#REF!</v>
      </c>
    </row>
    <row r="228" spans="1:12" ht="13.5" hidden="1" customHeight="1">
      <c r="A228" s="85"/>
      <c r="B228" s="86" t="s">
        <v>156</v>
      </c>
      <c r="C228" s="87">
        <f>C198+C180+C165</f>
        <v>97955.5</v>
      </c>
      <c r="D228" s="87">
        <f>D198+D180+D165</f>
        <v>97951.5</v>
      </c>
      <c r="E228" s="87"/>
      <c r="F228" s="87">
        <f>F198+F180+F165</f>
        <v>31986</v>
      </c>
      <c r="G228" s="87">
        <f>G198+G180+G165</f>
        <v>38398.9</v>
      </c>
      <c r="H228" s="169">
        <f t="shared" si="112"/>
        <v>9.0999999999999998E-2</v>
      </c>
      <c r="I228" s="169"/>
      <c r="J228" s="94">
        <f t="shared" si="113"/>
        <v>-59552.6</v>
      </c>
      <c r="K228" s="93">
        <f t="shared" si="114"/>
        <v>0.39200000000000002</v>
      </c>
      <c r="L228" s="95" t="e">
        <f>G228-#REF!</f>
        <v>#REF!</v>
      </c>
    </row>
    <row r="229" spans="1:12" ht="13.5" hidden="1" customHeight="1">
      <c r="A229" s="85" t="s">
        <v>10</v>
      </c>
      <c r="B229" s="86" t="s">
        <v>103</v>
      </c>
      <c r="C229" s="87">
        <f>C75+C167+C182+C200</f>
        <v>12187</v>
      </c>
      <c r="D229" s="87">
        <f>D75+D167+D182+D200</f>
        <v>12187</v>
      </c>
      <c r="E229" s="87"/>
      <c r="F229" s="87">
        <f>F75+F167+F182+F200</f>
        <v>5538</v>
      </c>
      <c r="G229" s="87">
        <f>G75+G167+G182+G200</f>
        <v>6699.1</v>
      </c>
      <c r="H229" s="169">
        <f t="shared" si="112"/>
        <v>1.6E-2</v>
      </c>
      <c r="I229" s="169"/>
      <c r="J229" s="94">
        <f t="shared" si="113"/>
        <v>-5487.9</v>
      </c>
      <c r="K229" s="93">
        <f t="shared" si="114"/>
        <v>0.55000000000000004</v>
      </c>
      <c r="L229" s="95" t="e">
        <f>G229-#REF!</f>
        <v>#REF!</v>
      </c>
    </row>
    <row r="230" spans="1:12" ht="13.5" hidden="1" customHeight="1">
      <c r="A230" s="85" t="s">
        <v>10</v>
      </c>
      <c r="B230" s="90" t="s">
        <v>72</v>
      </c>
      <c r="C230" s="100"/>
      <c r="D230" s="116"/>
      <c r="E230" s="116"/>
      <c r="F230" s="116"/>
      <c r="G230" s="116"/>
      <c r="H230" s="169">
        <f t="shared" si="112"/>
        <v>0</v>
      </c>
      <c r="I230" s="169"/>
      <c r="J230" s="94">
        <f t="shared" si="113"/>
        <v>0</v>
      </c>
      <c r="K230" s="93" t="e">
        <f t="shared" si="114"/>
        <v>#DIV/0!</v>
      </c>
      <c r="L230" s="95" t="e">
        <f>G230-#REF!</f>
        <v>#REF!</v>
      </c>
    </row>
    <row r="231" spans="1:12" ht="13.5" hidden="1" customHeight="1">
      <c r="A231" s="85"/>
      <c r="B231" s="90" t="s">
        <v>109</v>
      </c>
      <c r="C231" s="87">
        <f>C76+C83+C114+C159+C173+C188+C206</f>
        <v>416147.7</v>
      </c>
      <c r="D231" s="87">
        <f>D76+D83+D114+D159+D173+D188+D206</f>
        <v>915980.1</v>
      </c>
      <c r="E231" s="87"/>
      <c r="F231" s="87">
        <f>F76+F83+F114+F159+F173+F188+F206</f>
        <v>198507.2</v>
      </c>
      <c r="G231" s="87">
        <f>G76+G83+G114+G159+G173+G188+G206</f>
        <v>234328.6</v>
      </c>
      <c r="H231" s="169">
        <f t="shared" si="112"/>
        <v>0.55300000000000005</v>
      </c>
      <c r="I231" s="169"/>
      <c r="J231" s="94">
        <f t="shared" si="113"/>
        <v>-681651.5</v>
      </c>
      <c r="K231" s="93">
        <f t="shared" si="114"/>
        <v>0.25600000000000001</v>
      </c>
      <c r="L231" s="95" t="e">
        <f>G231-#REF!</f>
        <v>#REF!</v>
      </c>
    </row>
    <row r="232" spans="1:12">
      <c r="B232" s="257"/>
      <c r="C232" s="258"/>
      <c r="D232" s="259"/>
      <c r="E232" s="259"/>
      <c r="F232" s="259"/>
      <c r="G232" s="259"/>
      <c r="H232" s="30"/>
      <c r="I232" s="249"/>
      <c r="J232" s="31"/>
      <c r="K232" s="30"/>
      <c r="L232" s="28"/>
    </row>
    <row r="233" spans="1:12">
      <c r="A233" s="62"/>
      <c r="D233" s="28"/>
      <c r="E233" s="28"/>
      <c r="H233" s="60" t="s">
        <v>10</v>
      </c>
      <c r="I233" s="60"/>
    </row>
    <row r="234" spans="1:12">
      <c r="B234" s="69"/>
      <c r="C234" s="70"/>
      <c r="D234" s="71"/>
      <c r="E234" s="71"/>
      <c r="F234" s="35"/>
      <c r="G234" s="35"/>
      <c r="H234" s="72"/>
      <c r="I234" s="72"/>
      <c r="J234" s="72"/>
      <c r="K234" s="60" t="s">
        <v>10</v>
      </c>
      <c r="L234" s="2"/>
    </row>
    <row r="235" spans="1:12">
      <c r="B235" s="73"/>
      <c r="C235" s="73"/>
      <c r="D235" s="71"/>
      <c r="E235" s="71"/>
      <c r="F235" s="72"/>
      <c r="G235" s="72"/>
      <c r="H235" s="72"/>
      <c r="I235" s="72"/>
      <c r="J235" s="74"/>
    </row>
    <row r="236" spans="1:12">
      <c r="H236" s="60"/>
      <c r="I236" s="60"/>
    </row>
    <row r="237" spans="1:12">
      <c r="H237" s="60"/>
      <c r="I237" s="60"/>
    </row>
    <row r="238" spans="1:12">
      <c r="H238" s="60"/>
      <c r="I238" s="60"/>
    </row>
    <row r="239" spans="1:12">
      <c r="H239" s="60"/>
      <c r="I239" s="60"/>
    </row>
    <row r="240" spans="1:12">
      <c r="H240" s="60"/>
      <c r="I240" s="60"/>
    </row>
    <row r="241" spans="8:9">
      <c r="H241" s="60"/>
      <c r="I241" s="60"/>
    </row>
    <row r="242" spans="8:9">
      <c r="H242" s="60"/>
      <c r="I242" s="60"/>
    </row>
    <row r="243" spans="8:9">
      <c r="H243" s="60"/>
      <c r="I243" s="60"/>
    </row>
    <row r="244" spans="8:9">
      <c r="H244" s="60"/>
      <c r="I244" s="60"/>
    </row>
    <row r="245" spans="8:9">
      <c r="H245" s="60"/>
      <c r="I245" s="60"/>
    </row>
    <row r="246" spans="8:9">
      <c r="H246" s="60"/>
      <c r="I246" s="60"/>
    </row>
    <row r="247" spans="8:9">
      <c r="H247" s="60"/>
      <c r="I247" s="60"/>
    </row>
    <row r="248" spans="8:9">
      <c r="H248" s="60"/>
      <c r="I248" s="60"/>
    </row>
    <row r="249" spans="8:9">
      <c r="H249" s="60"/>
      <c r="I249" s="60"/>
    </row>
    <row r="250" spans="8:9">
      <c r="H250" s="60"/>
      <c r="I250" s="60"/>
    </row>
    <row r="251" spans="8:9">
      <c r="H251" s="60"/>
      <c r="I251" s="60"/>
    </row>
    <row r="252" spans="8:9">
      <c r="H252" s="60"/>
      <c r="I252" s="60"/>
    </row>
    <row r="253" spans="8:9">
      <c r="H253" s="60"/>
      <c r="I253" s="60"/>
    </row>
    <row r="254" spans="8:9">
      <c r="H254" s="60"/>
      <c r="I254" s="60"/>
    </row>
    <row r="255" spans="8:9">
      <c r="H255" s="60"/>
      <c r="I255" s="60"/>
    </row>
    <row r="256" spans="8:9">
      <c r="H256" s="60"/>
      <c r="I256" s="60"/>
    </row>
    <row r="257" spans="8:9">
      <c r="H257" s="60"/>
      <c r="I257" s="60"/>
    </row>
    <row r="258" spans="8:9">
      <c r="H258" s="60"/>
      <c r="I258" s="60"/>
    </row>
    <row r="259" spans="8:9">
      <c r="H259" s="60"/>
      <c r="I259" s="60"/>
    </row>
    <row r="260" spans="8:9">
      <c r="H260" s="60"/>
      <c r="I260" s="60"/>
    </row>
    <row r="261" spans="8:9">
      <c r="H261" s="60"/>
      <c r="I261" s="60"/>
    </row>
    <row r="262" spans="8:9">
      <c r="H262" s="60"/>
      <c r="I262" s="60"/>
    </row>
    <row r="263" spans="8:9">
      <c r="H263" s="60"/>
      <c r="I263" s="60"/>
    </row>
    <row r="264" spans="8:9">
      <c r="H264" s="60"/>
      <c r="I264" s="60"/>
    </row>
    <row r="265" spans="8:9">
      <c r="H265" s="60"/>
      <c r="I265" s="60"/>
    </row>
    <row r="266" spans="8:9">
      <c r="H266" s="60"/>
      <c r="I266" s="60"/>
    </row>
    <row r="267" spans="8:9">
      <c r="H267" s="60"/>
      <c r="I267" s="60"/>
    </row>
    <row r="268" spans="8:9">
      <c r="H268" s="60"/>
      <c r="I268" s="60"/>
    </row>
    <row r="269" spans="8:9">
      <c r="H269" s="60"/>
      <c r="I269" s="60"/>
    </row>
    <row r="270" spans="8:9">
      <c r="H270" s="60"/>
      <c r="I270" s="60"/>
    </row>
    <row r="271" spans="8:9">
      <c r="H271" s="60"/>
      <c r="I271" s="60"/>
    </row>
    <row r="272" spans="8:9">
      <c r="H272" s="60"/>
      <c r="I272" s="60"/>
    </row>
    <row r="273" spans="8:9">
      <c r="H273" s="60"/>
      <c r="I273" s="60"/>
    </row>
    <row r="274" spans="8:9">
      <c r="H274" s="60"/>
      <c r="I274" s="60"/>
    </row>
    <row r="275" spans="8:9">
      <c r="H275" s="60"/>
      <c r="I275" s="60"/>
    </row>
    <row r="276" spans="8:9">
      <c r="H276" s="60"/>
      <c r="I276" s="60"/>
    </row>
    <row r="277" spans="8:9">
      <c r="H277" s="60"/>
      <c r="I277" s="60"/>
    </row>
    <row r="278" spans="8:9">
      <c r="H278" s="60"/>
      <c r="I278" s="60"/>
    </row>
    <row r="279" spans="8:9">
      <c r="H279" s="60"/>
      <c r="I279" s="60"/>
    </row>
    <row r="280" spans="8:9">
      <c r="H280" s="60"/>
      <c r="I280" s="60"/>
    </row>
    <row r="281" spans="8:9">
      <c r="H281" s="60"/>
      <c r="I281" s="60"/>
    </row>
    <row r="282" spans="8:9">
      <c r="H282" s="60"/>
      <c r="I282" s="60"/>
    </row>
    <row r="283" spans="8:9">
      <c r="H283" s="60"/>
      <c r="I283" s="60"/>
    </row>
    <row r="284" spans="8:9">
      <c r="H284" s="60"/>
      <c r="I284" s="60"/>
    </row>
    <row r="285" spans="8:9">
      <c r="H285" s="60"/>
      <c r="I285" s="60"/>
    </row>
    <row r="286" spans="8:9">
      <c r="H286" s="60"/>
      <c r="I286" s="60"/>
    </row>
    <row r="287" spans="8:9">
      <c r="H287" s="60"/>
      <c r="I287" s="60"/>
    </row>
    <row r="288" spans="8:9">
      <c r="H288" s="60"/>
      <c r="I288" s="60"/>
    </row>
    <row r="289" spans="8:9">
      <c r="H289" s="60"/>
      <c r="I289" s="60"/>
    </row>
    <row r="290" spans="8:9">
      <c r="H290" s="60"/>
      <c r="I290" s="60"/>
    </row>
    <row r="291" spans="8:9">
      <c r="H291" s="60"/>
      <c r="I291" s="60"/>
    </row>
    <row r="292" spans="8:9">
      <c r="H292" s="60"/>
      <c r="I292" s="60"/>
    </row>
    <row r="293" spans="8:9">
      <c r="H293" s="60"/>
      <c r="I293" s="60"/>
    </row>
    <row r="294" spans="8:9">
      <c r="H294" s="60"/>
      <c r="I294" s="60"/>
    </row>
    <row r="295" spans="8:9">
      <c r="H295" s="60"/>
      <c r="I295" s="60"/>
    </row>
    <row r="296" spans="8:9">
      <c r="H296" s="60"/>
      <c r="I296" s="60"/>
    </row>
    <row r="297" spans="8:9">
      <c r="H297" s="60"/>
      <c r="I297" s="60"/>
    </row>
    <row r="298" spans="8:9">
      <c r="H298" s="60"/>
      <c r="I298" s="60"/>
    </row>
    <row r="299" spans="8:9">
      <c r="H299" s="60"/>
      <c r="I299" s="60"/>
    </row>
    <row r="300" spans="8:9">
      <c r="H300" s="60"/>
      <c r="I300" s="60"/>
    </row>
    <row r="301" spans="8:9">
      <c r="H301" s="60"/>
      <c r="I301" s="60"/>
    </row>
    <row r="302" spans="8:9">
      <c r="H302" s="60"/>
      <c r="I302" s="60"/>
    </row>
    <row r="303" spans="8:9">
      <c r="H303" s="60"/>
      <c r="I303" s="60"/>
    </row>
    <row r="304" spans="8:9">
      <c r="H304" s="60"/>
      <c r="I304" s="60"/>
    </row>
    <row r="305" spans="8:9">
      <c r="H305" s="60"/>
      <c r="I305" s="60"/>
    </row>
    <row r="306" spans="8:9">
      <c r="H306" s="60"/>
      <c r="I306" s="60"/>
    </row>
    <row r="307" spans="8:9">
      <c r="H307" s="60"/>
      <c r="I307" s="60"/>
    </row>
    <row r="308" spans="8:9">
      <c r="H308" s="60"/>
      <c r="I308" s="60"/>
    </row>
    <row r="309" spans="8:9">
      <c r="H309" s="60"/>
      <c r="I309" s="60"/>
    </row>
    <row r="310" spans="8:9">
      <c r="H310" s="60"/>
      <c r="I310" s="60"/>
    </row>
    <row r="311" spans="8:9">
      <c r="H311" s="60"/>
      <c r="I311" s="60"/>
    </row>
    <row r="312" spans="8:9">
      <c r="H312" s="60"/>
      <c r="I312" s="60"/>
    </row>
    <row r="313" spans="8:9">
      <c r="H313" s="60"/>
      <c r="I313" s="60"/>
    </row>
    <row r="314" spans="8:9">
      <c r="H314" s="60"/>
      <c r="I314" s="60"/>
    </row>
    <row r="315" spans="8:9">
      <c r="H315" s="60"/>
      <c r="I315" s="60"/>
    </row>
    <row r="316" spans="8:9">
      <c r="H316" s="60"/>
      <c r="I316" s="60"/>
    </row>
    <row r="317" spans="8:9">
      <c r="H317" s="60"/>
      <c r="I317" s="60"/>
    </row>
    <row r="318" spans="8:9">
      <c r="H318" s="60"/>
      <c r="I318" s="60"/>
    </row>
    <row r="319" spans="8:9">
      <c r="H319" s="60"/>
      <c r="I319" s="60"/>
    </row>
    <row r="320" spans="8:9">
      <c r="H320" s="60"/>
      <c r="I320" s="60"/>
    </row>
    <row r="321" spans="8:9">
      <c r="H321" s="60"/>
      <c r="I321" s="60"/>
    </row>
    <row r="322" spans="8:9">
      <c r="H322" s="60"/>
      <c r="I322" s="60"/>
    </row>
    <row r="323" spans="8:9">
      <c r="H323" s="60"/>
      <c r="I323" s="60"/>
    </row>
    <row r="324" spans="8:9">
      <c r="H324" s="60"/>
      <c r="I324" s="60"/>
    </row>
    <row r="325" spans="8:9">
      <c r="H325" s="60"/>
      <c r="I325" s="60"/>
    </row>
    <row r="326" spans="8:9">
      <c r="H326" s="60"/>
      <c r="I326" s="60"/>
    </row>
    <row r="327" spans="8:9">
      <c r="H327" s="60"/>
      <c r="I327" s="60"/>
    </row>
    <row r="328" spans="8:9">
      <c r="H328" s="60"/>
      <c r="I328" s="60"/>
    </row>
    <row r="329" spans="8:9">
      <c r="H329" s="60"/>
      <c r="I329" s="60"/>
    </row>
    <row r="330" spans="8:9">
      <c r="H330" s="60"/>
      <c r="I330" s="60"/>
    </row>
    <row r="331" spans="8:9">
      <c r="H331" s="60"/>
      <c r="I331" s="60"/>
    </row>
    <row r="332" spans="8:9">
      <c r="H332" s="60"/>
      <c r="I332" s="60"/>
    </row>
    <row r="333" spans="8:9">
      <c r="H333" s="60"/>
      <c r="I333" s="60"/>
    </row>
    <row r="334" spans="8:9">
      <c r="H334" s="60"/>
      <c r="I334" s="60"/>
    </row>
    <row r="335" spans="8:9">
      <c r="H335" s="60"/>
      <c r="I335" s="60"/>
    </row>
    <row r="336" spans="8:9">
      <c r="H336" s="60"/>
      <c r="I336" s="60"/>
    </row>
    <row r="337" spans="8:9">
      <c r="H337" s="60"/>
      <c r="I337" s="60"/>
    </row>
    <row r="338" spans="8:9">
      <c r="H338" s="60"/>
      <c r="I338" s="60"/>
    </row>
    <row r="339" spans="8:9">
      <c r="H339" s="60"/>
      <c r="I339" s="60"/>
    </row>
    <row r="340" spans="8:9">
      <c r="H340" s="60"/>
      <c r="I340" s="60"/>
    </row>
    <row r="341" spans="8:9">
      <c r="H341" s="60"/>
      <c r="I341" s="60"/>
    </row>
    <row r="342" spans="8:9">
      <c r="H342" s="60"/>
      <c r="I342" s="60"/>
    </row>
    <row r="343" spans="8:9">
      <c r="H343" s="60"/>
      <c r="I343" s="60"/>
    </row>
    <row r="344" spans="8:9">
      <c r="H344" s="60"/>
      <c r="I344" s="60"/>
    </row>
    <row r="345" spans="8:9">
      <c r="H345" s="60"/>
      <c r="I345" s="60"/>
    </row>
    <row r="346" spans="8:9">
      <c r="H346" s="60"/>
      <c r="I346" s="60"/>
    </row>
    <row r="347" spans="8:9">
      <c r="H347" s="60"/>
      <c r="I347" s="60"/>
    </row>
    <row r="348" spans="8:9">
      <c r="H348" s="60"/>
      <c r="I348" s="60"/>
    </row>
    <row r="349" spans="8:9">
      <c r="H349" s="60"/>
      <c r="I349" s="60"/>
    </row>
    <row r="350" spans="8:9">
      <c r="H350" s="60"/>
      <c r="I350" s="60"/>
    </row>
    <row r="351" spans="8:9">
      <c r="H351" s="60"/>
      <c r="I351" s="60"/>
    </row>
    <row r="352" spans="8:9">
      <c r="H352" s="60"/>
      <c r="I352" s="60"/>
    </row>
    <row r="353" spans="8:9">
      <c r="H353" s="60"/>
      <c r="I353" s="60"/>
    </row>
    <row r="354" spans="8:9">
      <c r="H354" s="60"/>
      <c r="I354" s="60"/>
    </row>
    <row r="355" spans="8:9">
      <c r="H355" s="60"/>
      <c r="I355" s="60"/>
    </row>
    <row r="356" spans="8:9">
      <c r="H356" s="60"/>
      <c r="I356" s="60"/>
    </row>
    <row r="357" spans="8:9">
      <c r="H357" s="60"/>
      <c r="I357" s="60"/>
    </row>
    <row r="358" spans="8:9">
      <c r="H358" s="60"/>
      <c r="I358" s="60"/>
    </row>
    <row r="359" spans="8:9">
      <c r="H359" s="60"/>
      <c r="I359" s="60"/>
    </row>
    <row r="360" spans="8:9">
      <c r="H360" s="60"/>
      <c r="I360" s="60"/>
    </row>
    <row r="361" spans="8:9">
      <c r="H361" s="60"/>
      <c r="I361" s="60"/>
    </row>
    <row r="362" spans="8:9">
      <c r="H362" s="60"/>
      <c r="I362" s="60"/>
    </row>
    <row r="363" spans="8:9">
      <c r="H363" s="60"/>
      <c r="I363" s="60"/>
    </row>
    <row r="364" spans="8:9">
      <c r="H364" s="60"/>
      <c r="I364" s="60"/>
    </row>
    <row r="365" spans="8:9">
      <c r="H365" s="60"/>
      <c r="I365" s="60"/>
    </row>
    <row r="366" spans="8:9">
      <c r="H366" s="60"/>
      <c r="I366" s="60"/>
    </row>
    <row r="367" spans="8:9">
      <c r="H367" s="60"/>
      <c r="I367" s="60"/>
    </row>
    <row r="368" spans="8:9">
      <c r="H368" s="60"/>
      <c r="I368" s="60"/>
    </row>
    <row r="369" spans="8:9">
      <c r="H369" s="60"/>
      <c r="I369" s="60"/>
    </row>
    <row r="370" spans="8:9">
      <c r="H370" s="60"/>
      <c r="I370" s="60"/>
    </row>
    <row r="371" spans="8:9">
      <c r="H371" s="60"/>
      <c r="I371" s="60"/>
    </row>
    <row r="372" spans="8:9">
      <c r="H372" s="60"/>
      <c r="I372" s="60"/>
    </row>
    <row r="373" spans="8:9">
      <c r="H373" s="60"/>
      <c r="I373" s="60"/>
    </row>
    <row r="374" spans="8:9">
      <c r="H374" s="60"/>
      <c r="I374" s="60"/>
    </row>
    <row r="375" spans="8:9">
      <c r="H375" s="60"/>
      <c r="I375" s="60"/>
    </row>
    <row r="376" spans="8:9">
      <c r="H376" s="60"/>
      <c r="I376" s="60"/>
    </row>
    <row r="377" spans="8:9">
      <c r="H377" s="60"/>
      <c r="I377" s="60"/>
    </row>
    <row r="378" spans="8:9">
      <c r="H378" s="60"/>
      <c r="I378" s="60"/>
    </row>
    <row r="379" spans="8:9">
      <c r="H379" s="60"/>
      <c r="I379" s="60"/>
    </row>
    <row r="380" spans="8:9">
      <c r="H380" s="60"/>
      <c r="I380" s="60"/>
    </row>
    <row r="381" spans="8:9">
      <c r="H381" s="60"/>
      <c r="I381" s="60"/>
    </row>
    <row r="382" spans="8:9">
      <c r="H382" s="60"/>
      <c r="I382" s="60"/>
    </row>
    <row r="383" spans="8:9">
      <c r="H383" s="60"/>
      <c r="I383" s="60"/>
    </row>
    <row r="384" spans="8:9">
      <c r="H384" s="60"/>
      <c r="I384" s="60"/>
    </row>
    <row r="385" spans="8:9">
      <c r="H385" s="60"/>
      <c r="I385" s="60"/>
    </row>
    <row r="386" spans="8:9">
      <c r="H386" s="60"/>
      <c r="I386" s="60"/>
    </row>
    <row r="387" spans="8:9">
      <c r="H387" s="60"/>
      <c r="I387" s="60"/>
    </row>
    <row r="388" spans="8:9">
      <c r="H388" s="60"/>
      <c r="I388" s="60"/>
    </row>
    <row r="389" spans="8:9">
      <c r="H389" s="60"/>
      <c r="I389" s="60"/>
    </row>
    <row r="390" spans="8:9">
      <c r="H390" s="60"/>
      <c r="I390" s="60"/>
    </row>
    <row r="391" spans="8:9">
      <c r="H391" s="60"/>
      <c r="I391" s="60"/>
    </row>
    <row r="392" spans="8:9">
      <c r="H392" s="60"/>
      <c r="I392" s="60"/>
    </row>
    <row r="393" spans="8:9">
      <c r="H393" s="60"/>
      <c r="I393" s="60"/>
    </row>
    <row r="394" spans="8:9">
      <c r="H394" s="60"/>
      <c r="I394" s="60"/>
    </row>
    <row r="395" spans="8:9">
      <c r="H395" s="60"/>
      <c r="I395" s="60"/>
    </row>
    <row r="396" spans="8:9">
      <c r="H396" s="60"/>
      <c r="I396" s="60"/>
    </row>
    <row r="397" spans="8:9">
      <c r="H397" s="60"/>
      <c r="I397" s="60"/>
    </row>
    <row r="398" spans="8:9">
      <c r="H398" s="60"/>
      <c r="I398" s="60"/>
    </row>
    <row r="399" spans="8:9">
      <c r="H399" s="60"/>
      <c r="I399" s="60"/>
    </row>
    <row r="400" spans="8:9">
      <c r="H400" s="60"/>
      <c r="I400" s="60"/>
    </row>
    <row r="401" spans="8:9">
      <c r="H401" s="60"/>
      <c r="I401" s="60"/>
    </row>
    <row r="402" spans="8:9">
      <c r="H402" s="60"/>
      <c r="I402" s="60"/>
    </row>
    <row r="403" spans="8:9">
      <c r="H403" s="60"/>
      <c r="I403" s="60"/>
    </row>
    <row r="404" spans="8:9">
      <c r="H404" s="60"/>
      <c r="I404" s="60"/>
    </row>
    <row r="405" spans="8:9">
      <c r="H405" s="60"/>
      <c r="I405" s="60"/>
    </row>
    <row r="406" spans="8:9">
      <c r="H406" s="60"/>
      <c r="I406" s="60"/>
    </row>
    <row r="407" spans="8:9">
      <c r="H407" s="60"/>
      <c r="I407" s="60"/>
    </row>
    <row r="408" spans="8:9">
      <c r="H408" s="60"/>
      <c r="I408" s="60"/>
    </row>
    <row r="409" spans="8:9">
      <c r="H409" s="60"/>
      <c r="I409" s="60"/>
    </row>
    <row r="410" spans="8:9">
      <c r="H410" s="60"/>
      <c r="I410" s="60"/>
    </row>
    <row r="411" spans="8:9">
      <c r="H411" s="60"/>
      <c r="I411" s="60"/>
    </row>
    <row r="412" spans="8:9">
      <c r="H412" s="60"/>
      <c r="I412" s="60"/>
    </row>
    <row r="413" spans="8:9">
      <c r="H413" s="60"/>
      <c r="I413" s="60"/>
    </row>
    <row r="414" spans="8:9">
      <c r="H414" s="60"/>
      <c r="I414" s="60"/>
    </row>
    <row r="415" spans="8:9">
      <c r="H415" s="60"/>
      <c r="I415" s="60"/>
    </row>
    <row r="416" spans="8:9">
      <c r="H416" s="60"/>
      <c r="I416" s="60"/>
    </row>
    <row r="417" spans="8:9">
      <c r="H417" s="60"/>
      <c r="I417" s="60"/>
    </row>
    <row r="418" spans="8:9">
      <c r="H418" s="60"/>
      <c r="I418" s="60"/>
    </row>
    <row r="419" spans="8:9">
      <c r="H419" s="60"/>
      <c r="I419" s="60"/>
    </row>
    <row r="420" spans="8:9">
      <c r="H420" s="60"/>
      <c r="I420" s="60"/>
    </row>
    <row r="421" spans="8:9">
      <c r="H421" s="60"/>
      <c r="I421" s="60"/>
    </row>
    <row r="422" spans="8:9">
      <c r="H422" s="60"/>
      <c r="I422" s="60"/>
    </row>
    <row r="423" spans="8:9">
      <c r="H423" s="60"/>
      <c r="I423" s="60"/>
    </row>
    <row r="424" spans="8:9">
      <c r="H424" s="60"/>
      <c r="I424" s="60"/>
    </row>
    <row r="425" spans="8:9">
      <c r="H425" s="60"/>
      <c r="I425" s="60"/>
    </row>
    <row r="426" spans="8:9">
      <c r="H426" s="60"/>
      <c r="I426" s="60"/>
    </row>
    <row r="427" spans="8:9">
      <c r="H427" s="60"/>
      <c r="I427" s="60"/>
    </row>
    <row r="428" spans="8:9">
      <c r="H428" s="60"/>
      <c r="I428" s="60"/>
    </row>
    <row r="429" spans="8:9">
      <c r="H429" s="60"/>
      <c r="I429" s="60"/>
    </row>
    <row r="430" spans="8:9">
      <c r="H430" s="60"/>
      <c r="I430" s="60"/>
    </row>
    <row r="431" spans="8:9">
      <c r="H431" s="60"/>
      <c r="I431" s="60"/>
    </row>
    <row r="432" spans="8:9">
      <c r="H432" s="60"/>
      <c r="I432" s="60"/>
    </row>
    <row r="433" spans="8:9">
      <c r="H433" s="60"/>
      <c r="I433" s="60"/>
    </row>
    <row r="434" spans="8:9">
      <c r="H434" s="60"/>
      <c r="I434" s="60"/>
    </row>
    <row r="435" spans="8:9">
      <c r="H435" s="60"/>
      <c r="I435" s="60"/>
    </row>
    <row r="436" spans="8:9">
      <c r="H436" s="60"/>
      <c r="I436" s="60"/>
    </row>
    <row r="437" spans="8:9">
      <c r="H437" s="60"/>
      <c r="I437" s="60"/>
    </row>
    <row r="438" spans="8:9">
      <c r="H438" s="60"/>
      <c r="I438" s="60"/>
    </row>
    <row r="439" spans="8:9">
      <c r="H439" s="60"/>
      <c r="I439" s="60"/>
    </row>
    <row r="440" spans="8:9">
      <c r="H440" s="60"/>
      <c r="I440" s="60"/>
    </row>
    <row r="441" spans="8:9">
      <c r="H441" s="60"/>
      <c r="I441" s="60"/>
    </row>
    <row r="442" spans="8:9">
      <c r="H442" s="60"/>
      <c r="I442" s="60"/>
    </row>
    <row r="443" spans="8:9">
      <c r="H443" s="60"/>
      <c r="I443" s="60"/>
    </row>
    <row r="444" spans="8:9">
      <c r="H444" s="60"/>
      <c r="I444" s="60"/>
    </row>
    <row r="445" spans="8:9">
      <c r="H445" s="60"/>
      <c r="I445" s="60"/>
    </row>
    <row r="446" spans="8:9">
      <c r="H446" s="60"/>
      <c r="I446" s="60"/>
    </row>
    <row r="447" spans="8:9">
      <c r="H447" s="60"/>
      <c r="I447" s="60"/>
    </row>
    <row r="448" spans="8:9">
      <c r="H448" s="60"/>
      <c r="I448" s="60"/>
    </row>
    <row r="449" spans="8:9">
      <c r="H449" s="60"/>
      <c r="I449" s="60"/>
    </row>
    <row r="450" spans="8:9">
      <c r="H450" s="60"/>
      <c r="I450" s="60"/>
    </row>
    <row r="451" spans="8:9">
      <c r="H451" s="60"/>
      <c r="I451" s="60"/>
    </row>
    <row r="452" spans="8:9">
      <c r="H452" s="60"/>
      <c r="I452" s="60"/>
    </row>
    <row r="453" spans="8:9">
      <c r="H453" s="60"/>
      <c r="I453" s="60"/>
    </row>
    <row r="454" spans="8:9">
      <c r="H454" s="60"/>
      <c r="I454" s="60"/>
    </row>
    <row r="455" spans="8:9">
      <c r="H455" s="60"/>
      <c r="I455" s="60"/>
    </row>
    <row r="456" spans="8:9">
      <c r="H456" s="60"/>
      <c r="I456" s="60"/>
    </row>
    <row r="457" spans="8:9">
      <c r="H457" s="60"/>
      <c r="I457" s="60"/>
    </row>
    <row r="458" spans="8:9">
      <c r="H458" s="60"/>
      <c r="I458" s="60"/>
    </row>
    <row r="459" spans="8:9">
      <c r="H459" s="60"/>
      <c r="I459" s="60"/>
    </row>
    <row r="460" spans="8:9">
      <c r="H460" s="60"/>
      <c r="I460" s="60"/>
    </row>
    <row r="461" spans="8:9">
      <c r="H461" s="60"/>
      <c r="I461" s="60"/>
    </row>
    <row r="462" spans="8:9">
      <c r="H462" s="60"/>
      <c r="I462" s="60"/>
    </row>
    <row r="463" spans="8:9">
      <c r="H463" s="60"/>
      <c r="I463" s="60"/>
    </row>
    <row r="464" spans="8:9">
      <c r="H464" s="60"/>
      <c r="I464" s="60"/>
    </row>
    <row r="465" spans="8:9">
      <c r="H465" s="60"/>
      <c r="I465" s="60"/>
    </row>
    <row r="466" spans="8:9">
      <c r="H466" s="60"/>
      <c r="I466" s="60"/>
    </row>
    <row r="467" spans="8:9">
      <c r="H467" s="60"/>
      <c r="I467" s="60"/>
    </row>
    <row r="468" spans="8:9">
      <c r="H468" s="60"/>
      <c r="I468" s="60"/>
    </row>
    <row r="469" spans="8:9">
      <c r="H469" s="60"/>
      <c r="I469" s="60"/>
    </row>
    <row r="470" spans="8:9">
      <c r="H470" s="60"/>
      <c r="I470" s="60"/>
    </row>
    <row r="471" spans="8:9">
      <c r="H471" s="60"/>
      <c r="I471" s="60"/>
    </row>
    <row r="472" spans="8:9">
      <c r="H472" s="60"/>
      <c r="I472" s="60"/>
    </row>
    <row r="473" spans="8:9">
      <c r="H473" s="60"/>
      <c r="I473" s="60"/>
    </row>
    <row r="474" spans="8:9">
      <c r="H474" s="60"/>
      <c r="I474" s="60"/>
    </row>
    <row r="475" spans="8:9">
      <c r="H475" s="60"/>
      <c r="I475" s="60"/>
    </row>
    <row r="476" spans="8:9">
      <c r="H476" s="60"/>
      <c r="I476" s="60"/>
    </row>
    <row r="477" spans="8:9">
      <c r="H477" s="60"/>
      <c r="I477" s="60"/>
    </row>
    <row r="478" spans="8:9">
      <c r="H478" s="60"/>
      <c r="I478" s="60"/>
    </row>
    <row r="479" spans="8:9">
      <c r="H479" s="60"/>
      <c r="I479" s="60"/>
    </row>
    <row r="480" spans="8:9">
      <c r="H480" s="60"/>
      <c r="I480" s="60"/>
    </row>
    <row r="481" spans="8:9">
      <c r="H481" s="60"/>
      <c r="I481" s="60"/>
    </row>
    <row r="482" spans="8:9">
      <c r="H482" s="60"/>
      <c r="I482" s="60"/>
    </row>
    <row r="483" spans="8:9">
      <c r="H483" s="60"/>
      <c r="I483" s="60"/>
    </row>
    <row r="484" spans="8:9">
      <c r="H484" s="60"/>
      <c r="I484" s="60"/>
    </row>
  </sheetData>
  <customSheetViews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2">
    <mergeCell ref="H216:H217"/>
    <mergeCell ref="J216:J217"/>
    <mergeCell ref="K216:K217"/>
    <mergeCell ref="H1:L1"/>
    <mergeCell ref="L216:L217"/>
    <mergeCell ref="A2:K2"/>
    <mergeCell ref="C216:C217"/>
    <mergeCell ref="D216:D217"/>
    <mergeCell ref="G216:G217"/>
    <mergeCell ref="E216:E217"/>
    <mergeCell ref="I216:I217"/>
    <mergeCell ref="F216:F217"/>
  </mergeCells>
  <phoneticPr fontId="0" type="noConversion"/>
  <pageMargins left="0.25" right="0.25" top="0.75" bottom="0.75" header="0.3" footer="0.3"/>
  <pageSetup paperSize="9" scale="60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Лена</cp:lastModifiedBy>
  <cp:lastPrinted>2019-07-12T04:57:47Z</cp:lastPrinted>
  <dcterms:created xsi:type="dcterms:W3CDTF">1998-04-06T06:06:47Z</dcterms:created>
  <dcterms:modified xsi:type="dcterms:W3CDTF">2019-08-02T12:12:53Z</dcterms:modified>
</cp:coreProperties>
</file>