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2120" windowHeight="9120" activeTab="0"/>
  </bookViews>
  <sheets>
    <sheet name="Анализ бюджета" sheetId="1" r:id="rId1"/>
  </sheets>
  <definedNames>
    <definedName name="Z_10971261_6A6B_11D7_802E_0050224027E0_.wvu.PrintArea" localSheetId="0" hidden="1">'Анализ бюджета'!$A$1:$I$192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бюджета'!$A$1:$I$193</definedName>
    <definedName name="Z_4F278C51_CC0C_4908_B19B_FD853FE30C23_.wvu.PrintArea" localSheetId="0" hidden="1">'Анализ бюджета'!$A$1:$I$192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бюджета'!$21:$21,'Анализ бюджета'!$23:$24,'Анализ бюджета'!#REF!,'Анализ бюджета'!#REF!,'Анализ бюджета'!#REF!,'Анализ бюджета'!#REF!,'Анализ бюджета'!#REF!,'Анализ бюджета'!$37:$37,'Анализ бюджета'!#REF!,'Анализ бюджета'!#REF!,'Анализ бюджета'!#REF!,'Анализ бюджета'!$50:$50,'Анализ бюджета'!$55:$55,'Анализ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735893B7_5E6F_4E87_8F79_7422E435EC59_.wvu.PrintArea" localSheetId="0" hidden="1">'Анализ бюджета'!$A$1:$I$195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бюджета'!$47:$49</definedName>
    <definedName name="Z_8F58F720_5478_11D7_8E43_00002120D636_.wvu.PrintArea" localSheetId="0" hidden="1">'Анализ бюджета'!$A$2:$I$65</definedName>
    <definedName name="Z_8F58F720_5478_11D7_8E43_00002120D636_.wvu.PrintTitles" localSheetId="0" hidden="1">'Анализ бюджета'!$4:$4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бюджета'!$A$1:$I$195</definedName>
    <definedName name="Z_97B5DCE1_CCA4_11D7_B6CC_0007E980B7D4_.wvu.Rows" localSheetId="0" hidden="1">'Анализ бюджета'!#REF!,'Анализ бюджета'!$47:$49</definedName>
    <definedName name="Z_A91D99C2_8122_48C0_91AB_172E51C62B1D_.wvu.PrintArea" localSheetId="0" hidden="1">'Анализ бюджета'!$A$1:$I$192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бюджета'!$A$1:$I$192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бюджета'!$11:$11,'Анализ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E64E5F61_FD5E_11DA_AA5B_0004761D6C8E_.wvu.PrintArea" localSheetId="0" hidden="1">'Анализ бюджета'!$A$1:$I$192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бюджета'!$11:$11,'Анализ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бюджета'!$F$64</definedName>
    <definedName name="Всего_расходов_2002">'Анализ бюджета'!#REF!</definedName>
    <definedName name="Всего_расходов_2003">'Анализ бюджета'!$F$135</definedName>
    <definedName name="_xlnm.Print_Titles" localSheetId="0">'Анализ бюджета'!$4:$5</definedName>
    <definedName name="_xlnm.Print_Area" localSheetId="0">'Анализ бюджета'!$A$1:$J$193</definedName>
  </definedNames>
  <calcPr fullCalcOnLoad="1"/>
</workbook>
</file>

<file path=xl/sharedStrings.xml><?xml version="1.0" encoding="utf-8"?>
<sst xmlns="http://schemas.openxmlformats.org/spreadsheetml/2006/main" count="295" uniqueCount="235">
  <si>
    <t>Единый сельскохозяйственный налог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</si>
  <si>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</si>
  <si>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</si>
  <si>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</si>
  <si>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</si>
  <si>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</si>
  <si>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>Невыясненные поступления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</si>
  <si>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</si>
  <si>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</si>
  <si>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</si>
  <si>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</si>
  <si>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>из них: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</si>
  <si>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</si>
  <si>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</si>
  <si>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</si>
  <si>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</si>
  <si>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</si>
  <si>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</si>
  <si>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</si>
  <si>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</si>
  <si>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</si>
  <si>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</si>
  <si>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</si>
  <si>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Наименование</t>
  </si>
  <si>
    <t>0100</t>
  </si>
  <si>
    <t>0500</t>
  </si>
  <si>
    <t>0112</t>
  </si>
  <si>
    <t>Резервные фонды</t>
  </si>
  <si>
    <t>Другие общегосударственные расходы</t>
  </si>
  <si>
    <t>0400</t>
  </si>
  <si>
    <t>ОБЩЕГОСУДАРСТВЕННЫЕ ВОПРОСЫ</t>
  </si>
  <si>
    <t>НАЦИОНАЛЬНАЯ ЭКОНОМИКА</t>
  </si>
  <si>
    <t>в том числе: объекты строительства</t>
  </si>
  <si>
    <t>0502</t>
  </si>
  <si>
    <t>Коммунальное хозяйство</t>
  </si>
  <si>
    <t>в том числе:</t>
  </si>
  <si>
    <t>000 1 00 00000 00 0000 000</t>
  </si>
  <si>
    <t>ДОХОДЫ</t>
  </si>
  <si>
    <t>000 1 01 00000 00 0000 000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</si>
  <si>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</si>
  <si>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</si>
  <si>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182 1 01 02000 01 0000 110</t>
  </si>
  <si>
    <t>182 1 01 02020 01 0000 110</t>
  </si>
  <si>
    <t>182 1 01 02021 01 0000 110</t>
  </si>
  <si>
    <t>182 1 01 02030 01 0000 110</t>
  </si>
  <si>
    <t>182 1 01 02040 01 0000 110</t>
  </si>
  <si>
    <t>182 1 05 03000 01 0000 110</t>
  </si>
  <si>
    <t>182 1 01 02022 01 0000 110</t>
  </si>
  <si>
    <t>182 1 01 02010 01 0000 110</t>
  </si>
  <si>
    <t>182 1 06 01030 10 0000 110</t>
  </si>
  <si>
    <t>182 1 06 06000 00 0000 110</t>
  </si>
  <si>
    <t>Налог на имущество физических лиц</t>
  </si>
  <si>
    <t>182 1 06 01000 00 0000 110</t>
  </si>
  <si>
    <t>182 1 06 06013 10 0000 110</t>
  </si>
  <si>
    <t>182 1 06 06023 10 0000 110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</si>
  <si>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</si>
  <si>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</si>
  <si>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</si>
  <si>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</si>
  <si>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000 1 14 00000 00 0000 000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</si>
  <si>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</si>
  <si>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</si>
  <si>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000 1 11 00000 00 0000 000</t>
  </si>
  <si>
    <t>000 1 11 05000 00 0000 120</t>
  </si>
  <si>
    <t>000 1 11 05010 00 0000 120</t>
  </si>
  <si>
    <t>000 1 11 05030 00 0000 120</t>
  </si>
  <si>
    <t>000 1 17 01000 00 0000 180</t>
  </si>
  <si>
    <t>000 2 00 00000 00 0000 000</t>
  </si>
  <si>
    <t>000 2 02 01000 00 0000 151</t>
  </si>
  <si>
    <t>182 1 01 02011 01 0000 110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</si>
  <si>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</si>
  <si>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134 1 11 05010 10 0000 120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</si>
  <si>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</si>
  <si>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</si>
  <si>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</si>
  <si>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0114</t>
  </si>
  <si>
    <t>0503</t>
  </si>
  <si>
    <t>Благоустройство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</si>
  <si>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</si>
  <si>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</si>
  <si>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Дотации бюджетам субъектов Российской Федерации и муниципальных образований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</si>
  <si>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</si>
  <si>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автономных учреждений)</t>
  </si>
  <si>
    <t>0707</t>
  </si>
  <si>
    <t>0908</t>
  </si>
  <si>
    <t>0102</t>
  </si>
  <si>
    <t>0103</t>
  </si>
  <si>
    <t>0104</t>
  </si>
  <si>
    <t>0408</t>
  </si>
  <si>
    <t>- субсидии на возмещение недополученных доходов</t>
  </si>
  <si>
    <t>182 1 08 04000 01 0000 110</t>
  </si>
  <si>
    <t>Государственная за совершение нотариальных действий (за исключением действий совершаемых консульскими учреждениями Российской Федерации)</t>
  </si>
  <si>
    <t>000 1 11 05025 10 0000 120</t>
  </si>
  <si>
    <t>Доходы, получаемые в виде арендной платы, а также средства от продажи права на заключение договоров аренды  за  земли,  находящиеся  в  собственности поселений (за  исключением  земельных участков муниципальных автономных  учреждений)</t>
  </si>
  <si>
    <t xml:space="preserve">Прочие неналоговые доходы бюджетов поселений               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</si>
  <si>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</si>
  <si>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</si>
  <si>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104 1 11 05035 10 0000 120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</si>
  <si>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</si>
  <si>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</si>
  <si>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</si>
  <si>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 xml:space="preserve"> муниципального образования город Энгельс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</si>
  <si>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</si>
  <si>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</si>
  <si>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</si>
  <si>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</si>
  <si>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Всего расходов</t>
  </si>
  <si>
    <t>0106</t>
  </si>
  <si>
    <t>0501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</si>
  <si>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</si>
  <si>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</si>
  <si>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</si>
  <si>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</si>
  <si>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</si>
  <si>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Уд. вес
в 2010г.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</si>
  <si>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</si>
  <si>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</si>
  <si>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- субсидии на приобретение контактного провода</t>
  </si>
  <si>
    <t>0412</t>
  </si>
  <si>
    <t>Другие вопросы в области национальной экономики</t>
  </si>
  <si>
    <t>0700</t>
  </si>
  <si>
    <t>Образование</t>
  </si>
  <si>
    <t>0702</t>
  </si>
  <si>
    <t>Общее образование</t>
  </si>
  <si>
    <t>0800</t>
  </si>
  <si>
    <t>Культура</t>
  </si>
  <si>
    <t>0801</t>
  </si>
  <si>
    <t>Культура, кинематография и СМИ</t>
  </si>
  <si>
    <t>0806</t>
  </si>
  <si>
    <t>Другие вопросы в области культуры</t>
  </si>
  <si>
    <t>1104</t>
  </si>
  <si>
    <t>Иные межбюджетные трансферты</t>
  </si>
  <si>
    <t>1001</t>
  </si>
  <si>
    <t>Пенсионное обеспечение</t>
  </si>
  <si>
    <t>000 1 17 05050 10 0000 180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</si>
  <si>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</si>
  <si>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148 2 02 01001 10 0002 151</t>
  </si>
  <si>
    <t>148 2 02 04999 10 0002 151</t>
  </si>
  <si>
    <t>Межбюджетные трансферты на дополнительное финансовое обеспечение расходных обязательств муниципального образования город Энгельс, возникающих при выполнении полномочий, установленных статьей 14 Федерального закона от 6 октября 2003 года № 131-ФЗ "Об общих принципах организации местного самоуправления в Российской Федерации" - приобретение подвижного состава и иных основных средств для горэлектротранспорта</t>
  </si>
  <si>
    <t>000 2 02 04000 00 0000 151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</si>
  <si>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</si>
  <si>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</si>
  <si>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</si>
  <si>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>*</t>
  </si>
  <si>
    <t>104 1 17 01050 10 0000 180</t>
  </si>
  <si>
    <t>149 1 11 09045 10 0000 120</t>
  </si>
  <si>
    <t xml:space="preserve">Первоначальный  годовой план 
</t>
  </si>
  <si>
    <t>104 1 14 02033 10 0000 410</t>
  </si>
  <si>
    <t>2</t>
  </si>
  <si>
    <t>- средства на реализацию МЦП "Город молодежи" на 2010-2012 годы</t>
  </si>
  <si>
    <t>Жилищное хозяйство</t>
  </si>
  <si>
    <t>104 1 14 06026 10 0000 430</t>
  </si>
  <si>
    <t>134 1 14 06014 10 0000 430</t>
  </si>
  <si>
    <t>на реализацию муниципальной адресной программы "Переселение граждан Энгельсского муниципального района из аварийного ж/ф в 2009-2010 годах"</t>
  </si>
  <si>
    <t>на реализацию долгосрочной целевой  программы "Переселение граждан Энгельсского муниципального района из аварийного ж/ф в 2010 году"</t>
  </si>
  <si>
    <t>на реализацию долгосрочной целевой  программы "Проведение капитального ремонта многоквартирных домов на территории  Энгельсского муниципального района в 2010 году"</t>
  </si>
  <si>
    <t>- межбюджетные трансферты на обеспечение деятельности аварийно-спасательного формирования - муниципального учреждения "Энгельс-Спас"</t>
  </si>
  <si>
    <t>на реализацию муниципальной адресной программы "Проведение капитального ремонта многоквартирных домов на территории Энгельсского муниципального района в 2009-2010 годах"</t>
  </si>
  <si>
    <t>0111</t>
  </si>
  <si>
    <t>Обслуживание государственного и муниципального долга</t>
  </si>
  <si>
    <t>Начальник управления финансов администрации</t>
  </si>
  <si>
    <t>Л.В. Гайдукова</t>
  </si>
  <si>
    <t>148 2 02 04999 10 0006 151</t>
  </si>
  <si>
    <t>148 2 02 04999 10 0007 151</t>
  </si>
  <si>
    <t>000 2 02 02102 10 0000 151</t>
  </si>
  <si>
    <t>000 2 02 02000 00 0000 151</t>
  </si>
  <si>
    <t>Субсидии бюджетам Российской Федерации и муниципальных образований (межбюджетные субсидии)</t>
  </si>
  <si>
    <t>Субсидии бюджетам поселений на закупку автотранспортных средств и коммунальной техники</t>
  </si>
  <si>
    <t>-заработная плата</t>
  </si>
  <si>
    <t xml:space="preserve">-начисления на оплату труда </t>
  </si>
  <si>
    <t xml:space="preserve">-коммунальные услуги </t>
  </si>
  <si>
    <t xml:space="preserve">-увеличение стоимости основных средств </t>
  </si>
  <si>
    <t xml:space="preserve">-заработная плата </t>
  </si>
  <si>
    <t>-начисления на оплату труда</t>
  </si>
  <si>
    <t xml:space="preserve">-средства на реализацию МЦП "Развитие системы городского электрического транспорта в МО город Энгельс на 2009-2010 г." 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</si>
  <si>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</si>
  <si>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субсидии по прочим коммунальным услугам </t>
  </si>
  <si>
    <t xml:space="preserve">- расходы на благоустройство </t>
  </si>
  <si>
    <t xml:space="preserve">- содержание автомобильных дорог </t>
  </si>
  <si>
    <t xml:space="preserve">- ремонт дорог </t>
  </si>
  <si>
    <t xml:space="preserve">- средства на реализацию МЦП "Повышение безопасности дорожного движения на территории муниципального образования город Энгельс в 2010-2012г.г."/2009г. </t>
  </si>
  <si>
    <t xml:space="preserve">- средства на реализацию МЦП "Повышение безопасности дорожного движения на территории муниципального образования город Энгельс в 2010-2012г.г." </t>
  </si>
  <si>
    <t xml:space="preserve">- средства на реализацию МЦП "Профилактика правонарушений на территории ЭМР на 2009 - 2011 годы" </t>
  </si>
  <si>
    <t xml:space="preserve">- увеличение стоимости основных средств </t>
  </si>
  <si>
    <t>-коммунальные услуги</t>
  </si>
  <si>
    <t>-увеличение стоимости основных средств</t>
  </si>
  <si>
    <t xml:space="preserve">-средства на реализацию МЦП "Профилактика правонарушений на территории ЭМР на 2009 - 2011 годы" </t>
  </si>
  <si>
    <t>148 2 02 04999 10 0004 151</t>
  </si>
  <si>
    <t>Межбюджетные трансферты на дополнительное финансовое обеспечение расходных обязательств муниципального образования город Энгельс, возникающих при выполнении полномочий, установленных статьей 14 Федерального закона от 6 октября 2003 года № 131-ФЗ "Об общих принципах организации местного самоуправления в Российской Федерации" - на формирование муниципального специализированного жилищного фонда</t>
  </si>
  <si>
    <t>148 1 13 03050 10 0000 130</t>
  </si>
  <si>
    <t>042 1 16 33050 10 0000 140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</si>
  <si>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</si>
  <si>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000 1 16 00000 00 0000 000</t>
  </si>
  <si>
    <t>ШТРАФЫ, САНКЦИИ, ВОЗМЕЩЕНИЕ УЩЕРБА</t>
  </si>
  <si>
    <t>000 1 13 00000 00 0000 000</t>
  </si>
  <si>
    <t>ДОХОДЫ ОТ ОКАЗАНИЯ ПЛАТНЫХ УСЛУГ И КОМПЕНСАЦИИ ЗАТРАТ ГОСУДАРСТВА</t>
  </si>
  <si>
    <t>104 1 14 02032 10 0000 410</t>
  </si>
  <si>
    <t>148 2 02 04999 10 0001 151</t>
  </si>
  <si>
    <t xml:space="preserve">- капитальный ремонт муниципального жилищного фонда      </t>
  </si>
  <si>
    <t>на реализацию муниципальной целевой программы "Поэтапный переход на отпуск коммунальных ресурсов потребителям в соответствии с показателями коллективных (общедомовых) приборов учета на период 2009-2011 годов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</si>
  <si>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</si>
  <si>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</si>
  <si>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</si>
  <si>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</si>
  <si>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</si>
  <si>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</si>
  <si>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</si>
  <si>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</si>
  <si>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- средства на реализацию МЦП "Приобретение коммунальной техники для нужд муниципального образования город Энгельс Энгельсского муниципального района Саратовской области на  2010г." /2009г.</t>
  </si>
  <si>
    <t>Анализ исполнения  бюджета муниципального образования город Энгельс за 2010 год</t>
  </si>
  <si>
    <t>Фактическое
исполнение
за 2009 г.</t>
  </si>
  <si>
    <t>Фактическое
исполнение
за 2010 г.</t>
  </si>
  <si>
    <t xml:space="preserve">Иные межбюджетные трансферты бюджетам поселений из бюджета Энгельсского муниципального района
</t>
  </si>
  <si>
    <t>000 1 11 09040 00 0000 120</t>
  </si>
  <si>
    <t>ВОЗВРАТ ОСТАТКОВ СУБСИДИЙ И СУБВЕНЦИЙ ПРОШЛЫХ ЛЕТ</t>
  </si>
  <si>
    <t>000 1 19 00000 00 0000 000</t>
  </si>
  <si>
    <t>Межбюджетные трансферты на дополнительное финансовое обеспечение расходных обязательств муниципального образования город Энгельс, возникающих при выполнении полномочий установленных статьей 14 Федерального закона от 6 октября 2003 года № 131-ФЗ "Об общих принципах организации местного самоуправления в Российской Федерации" - реализация мероприятий в рамках МЦП "Профилактика правонарушений на территории Энгельсского муниципального района на 2009-2011 годы"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</si>
  <si>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</si>
  <si>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Межбюджетные трансферты на дополнительное финансовое обеспечение расходных обязательств муниципального образования город Энгельс, возникающих при выполнении полномочий установленных статьей 14 Федерального закона от 6 октября 2003 года № 131-ФЗ "Об общих принципах организации местного самоуправления в Российской Федерации" - содержание автомобильных дорог в границах поселения </t>
  </si>
  <si>
    <t xml:space="preserve">Уточненный годовой план </t>
  </si>
  <si>
    <t xml:space="preserve"> 01 05 02 01 10 0000 510</t>
  </si>
  <si>
    <t xml:space="preserve"> 01 05 02 01 10 0000 610</t>
  </si>
  <si>
    <t>Сравнение исполнения 2009 г. и 2010 г.     (гр.6-гр.5)</t>
  </si>
  <si>
    <t>Отклонение от годового плана (гр. 6- гр.4)</t>
  </si>
  <si>
    <t>000 1 05 00000 00 0000 000</t>
  </si>
  <si>
    <t>000 1 06 00000 00 0000 000</t>
  </si>
  <si>
    <t>148 1 19 05000 10 0000 151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</si>
  <si>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</si>
  <si>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</si>
  <si>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</si>
  <si>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    </t>
  </si>
  <si>
    <t>Доходы    от    продажи    земельных    участков, находящихся в собственности поселений (за исключением земельных участков муниципальных автономных учреждений)</t>
  </si>
  <si>
    <t>Прочие поступления  от  использования  имущества, находящегося  в   собственности  поселений  (за исключением  имущества  муниципальных  автономных учреждений,  а  также   имущества  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</si>
  <si>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том числе казенных)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</si>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</sst>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\+#,##0.0;\-#,##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#,##0.000"/>
    <numFmt numFmtId="189" formatCode="#,##0.00;[Red]\-#,##0.00;0.00"/>
    <numFmt numFmtId="190" formatCode="#,##0.00_ ;[Red]\-#,##0.00\ "/>
    <numFmt numFmtId="191" formatCode="000000"/>
    <numFmt numFmtId="192" formatCode="_-* #,##0.000&quot;р.&quot;_-;\-* #,##0.000&quot;р.&quot;_-;_-* &quot;-&quot;??&quot;р.&quot;_-;_-@_-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_-* #,##0.0_р_._-;\-* #,##0.0_р_._-;_-* &quot;-&quot;?_р_._-;_-@_-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 val="single"/>
      <sz val="9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justify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10" fillId="0" borderId="10" xfId="0" applyNumberFormat="1" applyFont="1" applyFill="1" applyBorder="1" applyAlignment="1">
      <alignment horizontal="justify" vertical="center"/>
    </xf>
    <xf numFmtId="0" fontId="4" fillId="33" borderId="10" xfId="0" applyNumberFormat="1" applyFont="1" applyFill="1" applyBorder="1" applyAlignment="1">
      <alignment horizontal="justify" vertical="center"/>
    </xf>
    <xf numFmtId="177" fontId="4" fillId="33" borderId="1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justify" vertical="center" wrapText="1"/>
    </xf>
    <xf numFmtId="178" fontId="5" fillId="33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3" fontId="4" fillId="33" borderId="10" xfId="5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justify" wrapText="1"/>
    </xf>
    <xf numFmtId="177" fontId="6" fillId="33" borderId="10" xfId="0" applyNumberFormat="1" applyFont="1" applyFill="1" applyBorder="1" applyAlignment="1" applyProtection="1">
      <alignment horizontal="right" vertical="center"/>
      <protection/>
    </xf>
    <xf numFmtId="173" fontId="4" fillId="33" borderId="10" xfId="59" applyNumberFormat="1" applyFont="1" applyFill="1" applyBorder="1" applyAlignment="1">
      <alignment horizontal="right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right" vertical="center"/>
    </xf>
    <xf numFmtId="173" fontId="5" fillId="33" borderId="10" xfId="59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177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>
      <alignment horizontal="left" vertical="justify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173" fontId="4" fillId="33" borderId="10" xfId="59" applyNumberFormat="1" applyFont="1" applyFill="1" applyBorder="1" applyAlignment="1">
      <alignment horizontal="right" vertical="center"/>
    </xf>
    <xf numFmtId="189" fontId="5" fillId="34" borderId="10" xfId="54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9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 shrinkToFit="1"/>
    </xf>
    <xf numFmtId="177" fontId="5" fillId="0" borderId="10" xfId="0" applyNumberFormat="1" applyFont="1" applyFill="1" applyBorder="1" applyAlignment="1">
      <alignment horizontal="right" vertical="center" wrapText="1"/>
    </xf>
    <xf numFmtId="178" fontId="4" fillId="33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left" vertical="justify" wrapText="1"/>
    </xf>
    <xf numFmtId="178" fontId="15" fillId="0" borderId="0" xfId="0" applyNumberFormat="1" applyFont="1" applyFill="1" applyBorder="1" applyAlignment="1">
      <alignment horizontal="left" vertical="justify" wrapText="1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73" fontId="5" fillId="33" borderId="10" xfId="59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6" fillId="33" borderId="10" xfId="0" applyFont="1" applyFill="1" applyBorder="1" applyAlignment="1" applyProtection="1">
      <alignment horizontal="justify" vertical="center" wrapText="1"/>
      <protection/>
    </xf>
    <xf numFmtId="177" fontId="6" fillId="33" borderId="10" xfId="0" applyNumberFormat="1" applyFont="1" applyFill="1" applyBorder="1" applyAlignment="1" applyProtection="1">
      <alignment horizontal="right" vertical="center"/>
      <protection/>
    </xf>
    <xf numFmtId="177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justify" vertical="center"/>
    </xf>
    <xf numFmtId="177" fontId="4" fillId="33" borderId="1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justify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 applyProtection="1">
      <alignment horizontal="justify" vertical="center" wrapText="1"/>
      <protection/>
    </xf>
    <xf numFmtId="177" fontId="13" fillId="0" borderId="10" xfId="0" applyNumberFormat="1" applyFont="1" applyFill="1" applyBorder="1" applyAlignment="1" applyProtection="1">
      <alignment horizontal="right" vertical="center"/>
      <protection/>
    </xf>
    <xf numFmtId="177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justify" vertical="center" wrapText="1"/>
    </xf>
    <xf numFmtId="177" fontId="5" fillId="0" borderId="0" xfId="0" applyNumberFormat="1" applyFont="1" applyBorder="1" applyAlignment="1">
      <alignment horizontal="justify" vertical="center"/>
    </xf>
    <xf numFmtId="177" fontId="8" fillId="0" borderId="0" xfId="0" applyNumberFormat="1" applyFont="1" applyBorder="1" applyAlignment="1">
      <alignment horizontal="justify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177" fontId="6" fillId="33" borderId="13" xfId="0" applyNumberFormat="1" applyFont="1" applyFill="1" applyBorder="1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 horizontal="justify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justify" vertical="center" wrapText="1"/>
      <protection/>
    </xf>
    <xf numFmtId="177" fontId="6" fillId="33" borderId="13" xfId="0" applyNumberFormat="1" applyFont="1" applyFill="1" applyBorder="1" applyAlignment="1">
      <alignment horizontal="right" vertical="center"/>
    </xf>
    <xf numFmtId="177" fontId="4" fillId="33" borderId="11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 applyProtection="1">
      <alignment horizontal="justify" vertical="center" wrapText="1"/>
      <protection/>
    </xf>
    <xf numFmtId="177" fontId="13" fillId="0" borderId="10" xfId="0" applyNumberFormat="1" applyFont="1" applyFill="1" applyBorder="1" applyAlignment="1" applyProtection="1">
      <alignment horizontal="right" vertical="center" wrapText="1"/>
      <protection/>
    </xf>
    <xf numFmtId="177" fontId="13" fillId="0" borderId="10" xfId="0" applyNumberFormat="1" applyFont="1" applyFill="1" applyBorder="1" applyAlignment="1" applyProtection="1">
      <alignment vertical="center" wrapText="1"/>
      <protection/>
    </xf>
    <xf numFmtId="177" fontId="13" fillId="0" borderId="10" xfId="0" applyNumberFormat="1" applyFont="1" applyFill="1" applyBorder="1" applyAlignment="1" applyProtection="1">
      <alignment horizontal="justify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73" fontId="5" fillId="0" borderId="0" xfId="59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justify" vertical="center"/>
    </xf>
    <xf numFmtId="177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5" fillId="36" borderId="10" xfId="0" applyNumberFormat="1" applyFont="1" applyFill="1" applyBorder="1" applyAlignment="1">
      <alignment horizontal="right" vertical="center"/>
    </xf>
    <xf numFmtId="49" fontId="5" fillId="36" borderId="10" xfId="0" applyNumberFormat="1" applyFont="1" applyFill="1" applyBorder="1" applyAlignment="1">
      <alignment horizontal="justify" vertical="center"/>
    </xf>
    <xf numFmtId="177" fontId="5" fillId="0" borderId="0" xfId="0" applyNumberFormat="1" applyFont="1" applyAlignment="1">
      <alignment horizontal="right" vertical="center" wrapText="1"/>
    </xf>
    <xf numFmtId="175" fontId="5" fillId="0" borderId="10" xfId="6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6" fillId="13" borderId="10" xfId="0" applyNumberFormat="1" applyFont="1" applyFill="1" applyBorder="1" applyAlignment="1" applyProtection="1">
      <alignment horizontal="right" vertical="center"/>
      <protection/>
    </xf>
    <xf numFmtId="177" fontId="6" fillId="13" borderId="10" xfId="0" applyNumberFormat="1" applyFont="1" applyFill="1" applyBorder="1" applyAlignment="1" applyProtection="1">
      <alignment horizontal="right" vertical="center"/>
      <protection/>
    </xf>
    <xf numFmtId="177" fontId="13" fillId="13" borderId="10" xfId="0" applyNumberFormat="1" applyFont="1" applyFill="1" applyBorder="1" applyAlignment="1" applyProtection="1">
      <alignment horizontal="right" vertical="center"/>
      <protection/>
    </xf>
    <xf numFmtId="177" fontId="13" fillId="13" borderId="10" xfId="0" applyNumberFormat="1" applyFont="1" applyFill="1" applyBorder="1" applyAlignment="1" applyProtection="1">
      <alignment horizontal="right" vertical="center"/>
      <protection locked="0"/>
    </xf>
    <xf numFmtId="177" fontId="6" fillId="13" borderId="10" xfId="0" applyNumberFormat="1" applyFont="1" applyFill="1" applyBorder="1" applyAlignment="1" applyProtection="1">
      <alignment horizontal="right" vertical="center"/>
      <protection locked="0"/>
    </xf>
    <xf numFmtId="177" fontId="6" fillId="13" borderId="13" xfId="0" applyNumberFormat="1" applyFont="1" applyFill="1" applyBorder="1" applyAlignment="1" applyProtection="1">
      <alignment horizontal="right" vertical="center"/>
      <protection/>
    </xf>
    <xf numFmtId="177" fontId="4" fillId="13" borderId="10" xfId="0" applyNumberFormat="1" applyFont="1" applyFill="1" applyBorder="1" applyAlignment="1" applyProtection="1">
      <alignment horizontal="right" vertical="center"/>
      <protection/>
    </xf>
    <xf numFmtId="177" fontId="4" fillId="13" borderId="10" xfId="0" applyNumberFormat="1" applyFont="1" applyFill="1" applyBorder="1" applyAlignment="1">
      <alignment horizontal="right" vertical="center"/>
    </xf>
    <xf numFmtId="177" fontId="4" fillId="13" borderId="10" xfId="0" applyNumberFormat="1" applyFont="1" applyFill="1" applyBorder="1" applyAlignment="1">
      <alignment horizontal="right" vertical="center"/>
    </xf>
    <xf numFmtId="177" fontId="5" fillId="13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justify" vertical="center"/>
    </xf>
    <xf numFmtId="177" fontId="16" fillId="0" borderId="0" xfId="0" applyNumberFormat="1" applyFont="1" applyBorder="1" applyAlignment="1">
      <alignment horizontal="justify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justify" vertical="center"/>
    </xf>
    <xf numFmtId="0" fontId="16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Continuous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177" fontId="4" fillId="13" borderId="11" xfId="0" applyNumberFormat="1" applyFont="1" applyFill="1" applyBorder="1" applyAlignment="1">
      <alignment horizontal="right" vertical="center"/>
    </xf>
    <xf numFmtId="177" fontId="4" fillId="36" borderId="10" xfId="0" applyNumberFormat="1" applyFont="1" applyFill="1" applyBorder="1" applyAlignment="1">
      <alignment horizontal="right" vertical="center"/>
    </xf>
    <xf numFmtId="177" fontId="5" fillId="36" borderId="10" xfId="0" applyNumberFormat="1" applyFont="1" applyFill="1" applyBorder="1" applyAlignment="1">
      <alignment horizontal="right" vertical="center" wrapText="1"/>
    </xf>
    <xf numFmtId="177" fontId="5" fillId="13" borderId="10" xfId="0" applyNumberFormat="1" applyFont="1" applyFill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177" fontId="4" fillId="37" borderId="10" xfId="0" applyNumberFormat="1" applyFont="1" applyFill="1" applyBorder="1" applyAlignment="1">
      <alignment horizontal="right" vertical="center"/>
    </xf>
    <xf numFmtId="49" fontId="4" fillId="37" borderId="10" xfId="0" applyNumberFormat="1" applyFont="1" applyFill="1" applyBorder="1" applyAlignment="1">
      <alignment horizontal="center" vertical="center"/>
    </xf>
    <xf numFmtId="0" fontId="9" fillId="37" borderId="10" xfId="0" applyNumberFormat="1" applyFont="1" applyFill="1" applyBorder="1" applyAlignment="1">
      <alignment horizontal="justify" vertical="center"/>
    </xf>
    <xf numFmtId="173" fontId="4" fillId="37" borderId="10" xfId="59" applyNumberFormat="1" applyFont="1" applyFill="1" applyBorder="1" applyAlignment="1">
      <alignment horizontal="right" vertical="center"/>
    </xf>
    <xf numFmtId="178" fontId="4" fillId="37" borderId="10" xfId="0" applyNumberFormat="1" applyFont="1" applyFill="1" applyBorder="1" applyAlignment="1">
      <alignment horizontal="right" vertical="center"/>
    </xf>
    <xf numFmtId="189" fontId="5" fillId="34" borderId="11" xfId="54" applyNumberFormat="1" applyFont="1" applyFill="1" applyBorder="1" applyAlignment="1" applyProtection="1">
      <alignment horizontal="center" vertical="center" wrapText="1"/>
      <protection hidden="1"/>
    </xf>
    <xf numFmtId="2" fontId="5" fillId="0" borderId="11" xfId="0" applyNumberFormat="1" applyFont="1" applyFill="1" applyBorder="1" applyAlignment="1">
      <alignment horizontal="justify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53" applyNumberFormat="1" applyFont="1" applyFill="1" applyBorder="1" applyAlignment="1" applyProtection="1">
      <alignment wrapText="1"/>
      <protection hidden="1"/>
    </xf>
    <xf numFmtId="189" fontId="15" fillId="38" borderId="10" xfId="54" applyNumberFormat="1" applyFont="1" applyFill="1" applyBorder="1" applyAlignment="1" applyProtection="1">
      <alignment horizontal="center" vertical="center" wrapText="1"/>
      <protection hidden="1"/>
    </xf>
    <xf numFmtId="49" fontId="15" fillId="38" borderId="10" xfId="0" applyNumberFormat="1" applyFont="1" applyFill="1" applyBorder="1" applyAlignment="1">
      <alignment horizontal="justify" vertical="center" wrapText="1"/>
    </xf>
    <xf numFmtId="177" fontId="4" fillId="38" borderId="10" xfId="0" applyNumberFormat="1" applyFont="1" applyFill="1" applyBorder="1" applyAlignment="1">
      <alignment horizontal="right" vertical="center" shrinkToFit="1"/>
    </xf>
    <xf numFmtId="177" fontId="5" fillId="36" borderId="10" xfId="0" applyNumberFormat="1" applyFont="1" applyFill="1" applyBorder="1" applyAlignment="1">
      <alignment horizontal="right" vertical="center" shrinkToFit="1"/>
    </xf>
    <xf numFmtId="172" fontId="5" fillId="36" borderId="10" xfId="59" applyNumberFormat="1" applyFont="1" applyFill="1" applyBorder="1" applyAlignment="1">
      <alignment horizontal="right" vertical="center"/>
    </xf>
    <xf numFmtId="175" fontId="5" fillId="36" borderId="10" xfId="62" applyNumberFormat="1" applyFont="1" applyFill="1" applyBorder="1" applyAlignment="1">
      <alignment vertical="center"/>
    </xf>
    <xf numFmtId="43" fontId="5" fillId="36" borderId="10" xfId="62" applyFont="1" applyFill="1" applyBorder="1" applyAlignment="1">
      <alignment horizontal="right" vertical="center"/>
    </xf>
    <xf numFmtId="177" fontId="5" fillId="36" borderId="10" xfId="0" applyNumberFormat="1" applyFont="1" applyFill="1" applyBorder="1" applyAlignment="1">
      <alignment horizontal="right" vertical="center"/>
    </xf>
    <xf numFmtId="177" fontId="4" fillId="36" borderId="10" xfId="0" applyNumberFormat="1" applyFont="1" applyFill="1" applyBorder="1" applyAlignment="1">
      <alignment horizontal="right" vertical="center"/>
    </xf>
    <xf numFmtId="177" fontId="5" fillId="36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justify" vertical="center" wrapText="1"/>
      <protection locked="0"/>
    </xf>
    <xf numFmtId="177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11" xfId="0" applyNumberFormat="1" applyFont="1" applyFill="1" applyBorder="1" applyAlignment="1" applyProtection="1">
      <alignment horizontal="right" vertical="center"/>
      <protection locked="0"/>
    </xf>
    <xf numFmtId="177" fontId="6" fillId="13" borderId="11" xfId="0" applyNumberFormat="1" applyFont="1" applyFill="1" applyBorder="1" applyAlignment="1" applyProtection="1">
      <alignment horizontal="right"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 locked="0"/>
    </xf>
    <xf numFmtId="0" fontId="4" fillId="38" borderId="11" xfId="0" applyFont="1" applyFill="1" applyBorder="1" applyAlignment="1" applyProtection="1">
      <alignment horizontal="justify" vertical="center" wrapText="1"/>
      <protection locked="0"/>
    </xf>
    <xf numFmtId="177" fontId="4" fillId="38" borderId="11" xfId="0" applyNumberFormat="1" applyFont="1" applyFill="1" applyBorder="1" applyAlignment="1" applyProtection="1">
      <alignment horizontal="right" vertical="center" wrapText="1"/>
      <protection locked="0"/>
    </xf>
    <xf numFmtId="177" fontId="6" fillId="38" borderId="11" xfId="0" applyNumberFormat="1" applyFont="1" applyFill="1" applyBorder="1" applyAlignment="1" applyProtection="1">
      <alignment horizontal="right" vertical="center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justify" vertical="center" wrapText="1"/>
    </xf>
    <xf numFmtId="177" fontId="4" fillId="38" borderId="10" xfId="0" applyNumberFormat="1" applyFont="1" applyFill="1" applyBorder="1" applyAlignment="1">
      <alignment horizontal="right" vertical="center" wrapText="1"/>
    </xf>
    <xf numFmtId="177" fontId="6" fillId="38" borderId="10" xfId="0" applyNumberFormat="1" applyFont="1" applyFill="1" applyBorder="1" applyAlignment="1" applyProtection="1">
      <alignment horizontal="right" vertical="center"/>
      <protection locked="0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justify" vertical="center" wrapText="1"/>
    </xf>
    <xf numFmtId="177" fontId="5" fillId="36" borderId="11" xfId="0" applyNumberFormat="1" applyFont="1" applyFill="1" applyBorder="1" applyAlignment="1">
      <alignment horizontal="right" vertical="center"/>
    </xf>
    <xf numFmtId="178" fontId="7" fillId="36" borderId="0" xfId="0" applyNumberFormat="1" applyFont="1" applyFill="1" applyBorder="1" applyAlignment="1">
      <alignment horizontal="left" vertical="justify" wrapText="1"/>
    </xf>
    <xf numFmtId="0" fontId="7" fillId="36" borderId="0" xfId="0" applyFont="1" applyFill="1" applyBorder="1" applyAlignment="1">
      <alignment horizontal="left" vertical="justify" wrapText="1"/>
    </xf>
    <xf numFmtId="49" fontId="5" fillId="36" borderId="11" xfId="0" applyNumberFormat="1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justify" vertical="center" wrapText="1"/>
    </xf>
    <xf numFmtId="177" fontId="5" fillId="36" borderId="10" xfId="0" applyNumberFormat="1" applyFont="1" applyFill="1" applyBorder="1" applyAlignment="1" applyProtection="1">
      <alignment horizontal="right" vertical="center"/>
      <protection/>
    </xf>
    <xf numFmtId="0" fontId="5" fillId="36" borderId="10" xfId="0" applyNumberFormat="1" applyFont="1" applyFill="1" applyBorder="1" applyAlignment="1">
      <alignment horizontal="justify" vertical="center" wrapText="1"/>
    </xf>
    <xf numFmtId="173" fontId="4" fillId="33" borderId="11" xfId="59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3" fontId="4" fillId="33" borderId="10" xfId="59" applyNumberFormat="1" applyFont="1" applyFill="1" applyBorder="1" applyAlignment="1">
      <alignment vertical="center"/>
    </xf>
    <xf numFmtId="177" fontId="4" fillId="38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177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vertical="center" wrapText="1"/>
    </xf>
    <xf numFmtId="177" fontId="4" fillId="38" borderId="13" xfId="0" applyNumberFormat="1" applyFont="1" applyFill="1" applyBorder="1" applyAlignment="1">
      <alignment horizontal="right" vertical="center" wrapText="1"/>
    </xf>
    <xf numFmtId="173" fontId="4" fillId="38" borderId="10" xfId="59" applyNumberFormat="1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vertical="center"/>
    </xf>
    <xf numFmtId="173" fontId="4" fillId="33" borderId="11" xfId="59" applyNumberFormat="1" applyFont="1" applyFill="1" applyBorder="1" applyAlignment="1">
      <alignment vertical="center"/>
    </xf>
    <xf numFmtId="178" fontId="5" fillId="38" borderId="11" xfId="0" applyNumberFormat="1" applyFont="1" applyFill="1" applyBorder="1" applyAlignment="1">
      <alignment vertical="center"/>
    </xf>
    <xf numFmtId="173" fontId="5" fillId="38" borderId="11" xfId="59" applyNumberFormat="1" applyFont="1" applyFill="1" applyBorder="1" applyAlignment="1">
      <alignment vertical="center"/>
    </xf>
    <xf numFmtId="178" fontId="4" fillId="38" borderId="11" xfId="0" applyNumberFormat="1" applyFont="1" applyFill="1" applyBorder="1" applyAlignment="1">
      <alignment vertical="center"/>
    </xf>
    <xf numFmtId="173" fontId="4" fillId="38" borderId="11" xfId="59" applyNumberFormat="1" applyFont="1" applyFill="1" applyBorder="1" applyAlignment="1">
      <alignment vertical="center"/>
    </xf>
    <xf numFmtId="178" fontId="5" fillId="38" borderId="10" xfId="0" applyNumberFormat="1" applyFont="1" applyFill="1" applyBorder="1" applyAlignment="1">
      <alignment horizontal="right" vertical="center"/>
    </xf>
    <xf numFmtId="173" fontId="5" fillId="38" borderId="10" xfId="59" applyNumberFormat="1" applyFont="1" applyFill="1" applyBorder="1" applyAlignment="1">
      <alignment horizontal="right" vertical="center"/>
    </xf>
    <xf numFmtId="173" fontId="5" fillId="33" borderId="10" xfId="59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7" fontId="4" fillId="13" borderId="11" xfId="0" applyNumberFormat="1" applyFont="1" applyFill="1" applyBorder="1" applyAlignment="1">
      <alignment horizontal="right" vertical="center"/>
    </xf>
    <xf numFmtId="177" fontId="4" fillId="13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right" vertical="center"/>
    </xf>
    <xf numFmtId="177" fontId="4" fillId="33" borderId="14" xfId="0" applyNumberFormat="1" applyFont="1" applyFill="1" applyBorder="1" applyAlignment="1">
      <alignment horizontal="right" vertical="center"/>
    </xf>
    <xf numFmtId="173" fontId="4" fillId="33" borderId="11" xfId="59" applyNumberFormat="1" applyFont="1" applyFill="1" applyBorder="1" applyAlignment="1">
      <alignment horizontal="right" vertical="center"/>
    </xf>
    <xf numFmtId="173" fontId="4" fillId="33" borderId="14" xfId="59" applyNumberFormat="1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right" vertical="center"/>
    </xf>
    <xf numFmtId="178" fontId="4" fillId="33" borderId="14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4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tabSelected="1" zoomScale="130" zoomScaleNormal="130" zoomScaleSheetLayoutView="100" zoomScalePageLayoutView="0" workbookViewId="0" topLeftCell="A1">
      <pane ySplit="4" topLeftCell="A171" activePane="bottomLeft" state="frozen"/>
      <selection pane="topLeft" activeCell="A1" sqref="A1"/>
      <selection pane="bottomLeft" activeCell="E141" sqref="E141"/>
    </sheetView>
  </sheetViews>
  <sheetFormatPr defaultColWidth="8.875" defaultRowHeight="12.75"/>
  <cols>
    <col min="1" max="1" width="18.75390625" style="31" customWidth="1"/>
    <col min="2" max="2" width="41.25390625" style="2" customWidth="1"/>
    <col min="3" max="3" width="11.25390625" style="2" customWidth="1"/>
    <col min="4" max="4" width="9.75390625" style="84" customWidth="1"/>
    <col min="5" max="5" width="11.125" style="1" customWidth="1"/>
    <col min="6" max="6" width="10.75390625" style="1" customWidth="1"/>
    <col min="7" max="7" width="9.25390625" style="1" customWidth="1"/>
    <col min="8" max="8" width="9.125" style="1" customWidth="1"/>
    <col min="9" max="9" width="8.00390625" style="1" customWidth="1"/>
    <col min="10" max="10" width="10.125" style="1" customWidth="1"/>
    <col min="11" max="11" width="8.375" style="6" customWidth="1"/>
    <col min="12" max="16384" width="8.875" style="6" customWidth="1"/>
  </cols>
  <sheetData>
    <row r="1" spans="7:10" ht="13.5">
      <c r="G1" s="223"/>
      <c r="H1" s="223"/>
      <c r="I1" s="223"/>
      <c r="J1" s="223"/>
    </row>
    <row r="2" spans="1:10" ht="16.5">
      <c r="A2" s="226" t="s">
        <v>209</v>
      </c>
      <c r="B2" s="226"/>
      <c r="C2" s="226"/>
      <c r="D2" s="226"/>
      <c r="E2" s="226"/>
      <c r="F2" s="226"/>
      <c r="G2" s="226"/>
      <c r="H2" s="226"/>
      <c r="I2" s="226"/>
      <c r="J2" s="126"/>
    </row>
    <row r="3" spans="1:10" ht="13.5">
      <c r="A3" s="32"/>
      <c r="B3" s="4"/>
      <c r="C3" s="4"/>
      <c r="D3" s="85"/>
      <c r="E3" s="3"/>
      <c r="F3" s="3"/>
      <c r="J3" s="3"/>
    </row>
    <row r="4" spans="1:10" s="21" customFormat="1" ht="63.75">
      <c r="A4" s="33" t="s">
        <v>22</v>
      </c>
      <c r="B4" s="138" t="s">
        <v>23</v>
      </c>
      <c r="C4" s="86" t="s">
        <v>146</v>
      </c>
      <c r="D4" s="86" t="s">
        <v>219</v>
      </c>
      <c r="E4" s="7" t="s">
        <v>210</v>
      </c>
      <c r="F4" s="7" t="s">
        <v>211</v>
      </c>
      <c r="G4" s="7" t="s">
        <v>114</v>
      </c>
      <c r="H4" s="7" t="s">
        <v>223</v>
      </c>
      <c r="I4" s="7" t="s">
        <v>15</v>
      </c>
      <c r="J4" s="137" t="s">
        <v>222</v>
      </c>
    </row>
    <row r="5" spans="1:10" s="149" customFormat="1" ht="11.25">
      <c r="A5" s="145">
        <v>1</v>
      </c>
      <c r="B5" s="146" t="s">
        <v>148</v>
      </c>
      <c r="C5" s="150">
        <v>3</v>
      </c>
      <c r="D5" s="150">
        <v>4</v>
      </c>
      <c r="E5" s="145">
        <v>5</v>
      </c>
      <c r="F5" s="145">
        <v>6</v>
      </c>
      <c r="G5" s="145">
        <v>7</v>
      </c>
      <c r="H5" s="147">
        <v>8</v>
      </c>
      <c r="I5" s="145">
        <v>9</v>
      </c>
      <c r="J5" s="148">
        <v>10</v>
      </c>
    </row>
    <row r="6" spans="1:11" s="24" customFormat="1" ht="17.25" customHeight="1">
      <c r="A6" s="34" t="s">
        <v>36</v>
      </c>
      <c r="B6" s="30" t="s">
        <v>37</v>
      </c>
      <c r="C6" s="25">
        <f>C7+C27</f>
        <v>334399.5</v>
      </c>
      <c r="D6" s="25">
        <f>D7+D27</f>
        <v>368902.4</v>
      </c>
      <c r="E6" s="25">
        <f>E7+E27</f>
        <v>353963.1</v>
      </c>
      <c r="F6" s="25">
        <f>F7+F27</f>
        <v>360472.5</v>
      </c>
      <c r="G6" s="26">
        <f>F6/Всего_доходов_2003</f>
        <v>0.9299811383889124</v>
      </c>
      <c r="H6" s="56">
        <f aca="true" t="shared" si="0" ref="H6:H41">F6-D6</f>
        <v>-8429.900000000023</v>
      </c>
      <c r="I6" s="26">
        <f aca="true" t="shared" si="1" ref="I6:I16">F6/D6</f>
        <v>0.9771486984091184</v>
      </c>
      <c r="J6" s="127">
        <f>J7+J27</f>
        <v>6509.4000000000115</v>
      </c>
      <c r="K6" s="59"/>
    </row>
    <row r="7" spans="1:11" s="24" customFormat="1" ht="13.5">
      <c r="A7" s="35"/>
      <c r="B7" s="30" t="s">
        <v>16</v>
      </c>
      <c r="C7" s="25">
        <f>C9+C17+C19+C25</f>
        <v>270334.5</v>
      </c>
      <c r="D7" s="25">
        <f>D9+D17+D19+D25</f>
        <v>295745.7</v>
      </c>
      <c r="E7" s="25">
        <f>E9+E17+E19+E25</f>
        <v>277260.89999999997</v>
      </c>
      <c r="F7" s="25">
        <f>F9+F17+F19+F25</f>
        <v>286419.1</v>
      </c>
      <c r="G7" s="26">
        <f aca="true" t="shared" si="2" ref="G7:G39">F7/Всего_доходов_2003</f>
        <v>0.7389311547325461</v>
      </c>
      <c r="H7" s="56">
        <f t="shared" si="0"/>
        <v>-9326.600000000035</v>
      </c>
      <c r="I7" s="26">
        <f t="shared" si="1"/>
        <v>0.9684641230624823</v>
      </c>
      <c r="J7" s="127">
        <f>J9+J17+J19+J25</f>
        <v>9158.200000000012</v>
      </c>
      <c r="K7" s="59"/>
    </row>
    <row r="8" spans="1:11" s="24" customFormat="1" ht="27.75" customHeight="1">
      <c r="A8" s="34" t="s">
        <v>38</v>
      </c>
      <c r="B8" s="30" t="s">
        <v>39</v>
      </c>
      <c r="C8" s="25">
        <f>SUM(C9)</f>
        <v>139073.9</v>
      </c>
      <c r="D8" s="25">
        <f>SUM(D9)</f>
        <v>148401.7</v>
      </c>
      <c r="E8" s="25">
        <f>SUM(E9)</f>
        <v>132695.89999999997</v>
      </c>
      <c r="F8" s="25">
        <f>SUM(F9)</f>
        <v>144246.59999999998</v>
      </c>
      <c r="G8" s="26">
        <f t="shared" si="2"/>
        <v>0.3721410572976581</v>
      </c>
      <c r="H8" s="56">
        <f t="shared" si="0"/>
        <v>-4155.100000000035</v>
      </c>
      <c r="I8" s="26">
        <f t="shared" si="1"/>
        <v>0.9720009945977706</v>
      </c>
      <c r="J8" s="127">
        <f>SUM(J9)</f>
        <v>11550.7</v>
      </c>
      <c r="K8" s="59"/>
    </row>
    <row r="9" spans="1:11" s="24" customFormat="1" ht="17.25" customHeight="1">
      <c r="A9" s="34" t="s">
        <v>41</v>
      </c>
      <c r="B9" s="30" t="s">
        <v>17</v>
      </c>
      <c r="C9" s="69">
        <f>SUM(C10,C11,C12,C15,C16,)</f>
        <v>139073.9</v>
      </c>
      <c r="D9" s="69">
        <f>SUM(D10,D11,D12,D15,D16,)</f>
        <v>148401.7</v>
      </c>
      <c r="E9" s="69">
        <f>SUM(E10,E11,E12,E15,E16,)</f>
        <v>132695.89999999997</v>
      </c>
      <c r="F9" s="69">
        <f>SUM(F10,F11,F12,F15,F16,)</f>
        <v>144246.59999999998</v>
      </c>
      <c r="G9" s="26">
        <f t="shared" si="2"/>
        <v>0.3721410572976581</v>
      </c>
      <c r="H9" s="56">
        <f t="shared" si="0"/>
        <v>-4155.100000000035</v>
      </c>
      <c r="I9" s="26">
        <f t="shared" si="1"/>
        <v>0.9720009945977706</v>
      </c>
      <c r="J9" s="128">
        <f>SUM(J10,J11,J12,J15,J16,)</f>
        <v>11550.7</v>
      </c>
      <c r="K9" s="59"/>
    </row>
    <row r="10" spans="1:11" s="67" customFormat="1" ht="52.5" customHeight="1">
      <c r="A10" s="36" t="s">
        <v>48</v>
      </c>
      <c r="B10" s="100" t="s">
        <v>78</v>
      </c>
      <c r="C10" s="124">
        <v>1100</v>
      </c>
      <c r="D10" s="81">
        <v>1403.2</v>
      </c>
      <c r="E10" s="81">
        <v>1313.8</v>
      </c>
      <c r="F10" s="81">
        <v>1418</v>
      </c>
      <c r="G10" s="64">
        <f>F10/Всего_доходов_2003</f>
        <v>0.003658290866114552</v>
      </c>
      <c r="H10" s="65">
        <f>F10-D10</f>
        <v>14.799999999999955</v>
      </c>
      <c r="I10" s="64">
        <f t="shared" si="1"/>
        <v>1.0105473204104902</v>
      </c>
      <c r="J10" s="129">
        <f>F10-E10</f>
        <v>104.20000000000005</v>
      </c>
      <c r="K10" s="66"/>
    </row>
    <row r="11" spans="1:11" s="67" customFormat="1" ht="67.5">
      <c r="A11" s="36" t="s">
        <v>69</v>
      </c>
      <c r="B11" s="80" t="s">
        <v>70</v>
      </c>
      <c r="C11" s="108">
        <v>0</v>
      </c>
      <c r="D11" s="81">
        <v>6</v>
      </c>
      <c r="E11" s="81">
        <v>0</v>
      </c>
      <c r="F11" s="81">
        <v>6</v>
      </c>
      <c r="G11" s="64">
        <f t="shared" si="2"/>
        <v>1.5479368968044647E-05</v>
      </c>
      <c r="H11" s="65">
        <f>F11-D11</f>
        <v>0</v>
      </c>
      <c r="I11" s="64">
        <f t="shared" si="1"/>
        <v>1</v>
      </c>
      <c r="J11" s="129">
        <f>F11-E11</f>
        <v>6</v>
      </c>
      <c r="K11" s="66"/>
    </row>
    <row r="12" spans="1:11" s="49" customFormat="1" ht="54">
      <c r="A12" s="76" t="s">
        <v>42</v>
      </c>
      <c r="B12" s="77" t="s">
        <v>40</v>
      </c>
      <c r="C12" s="69">
        <f>SUM(C13,C14)</f>
        <v>137973.9</v>
      </c>
      <c r="D12" s="69">
        <f>SUM(D13,D14)</f>
        <v>146209.4</v>
      </c>
      <c r="E12" s="69">
        <f>SUM(E13,E14)</f>
        <v>131270.4</v>
      </c>
      <c r="F12" s="69">
        <f>SUM(F13,F14)</f>
        <v>142037.8</v>
      </c>
      <c r="G12" s="51">
        <f t="shared" si="2"/>
        <v>0.36644258560155535</v>
      </c>
      <c r="H12" s="56">
        <f t="shared" si="0"/>
        <v>-4171.600000000006</v>
      </c>
      <c r="I12" s="26">
        <f t="shared" si="1"/>
        <v>0.9714683187264294</v>
      </c>
      <c r="J12" s="128">
        <f>SUM(J13,J14)</f>
        <v>10767.4</v>
      </c>
      <c r="K12" s="60"/>
    </row>
    <row r="13" spans="1:11" s="67" customFormat="1" ht="92.25" customHeight="1">
      <c r="A13" s="36" t="s">
        <v>43</v>
      </c>
      <c r="B13" s="80" t="s">
        <v>60</v>
      </c>
      <c r="C13" s="108">
        <v>137973.9</v>
      </c>
      <c r="D13" s="108">
        <v>145421.5</v>
      </c>
      <c r="E13" s="82">
        <v>130486.5</v>
      </c>
      <c r="F13" s="82">
        <v>141249.5</v>
      </c>
      <c r="G13" s="64">
        <f t="shared" si="2"/>
        <v>0.3644088545086371</v>
      </c>
      <c r="H13" s="65">
        <f t="shared" si="0"/>
        <v>-4172</v>
      </c>
      <c r="I13" s="64">
        <f t="shared" si="1"/>
        <v>0.9713109822137717</v>
      </c>
      <c r="J13" s="129">
        <f>F13-E13</f>
        <v>10763</v>
      </c>
      <c r="K13" s="66"/>
    </row>
    <row r="14" spans="1:11" s="67" customFormat="1" ht="80.25" customHeight="1">
      <c r="A14" s="36" t="s">
        <v>47</v>
      </c>
      <c r="B14" s="80" t="s">
        <v>61</v>
      </c>
      <c r="C14" s="109">
        <v>0</v>
      </c>
      <c r="D14" s="82">
        <v>787.9</v>
      </c>
      <c r="E14" s="82">
        <v>783.9</v>
      </c>
      <c r="F14" s="82">
        <v>788.3</v>
      </c>
      <c r="G14" s="64">
        <f t="shared" si="2"/>
        <v>0.002033731092918266</v>
      </c>
      <c r="H14" s="65">
        <f t="shared" si="0"/>
        <v>0.39999999999997726</v>
      </c>
      <c r="I14" s="64">
        <f t="shared" si="1"/>
        <v>1.0005076786394211</v>
      </c>
      <c r="J14" s="129">
        <f>F14-E14</f>
        <v>4.399999999999977</v>
      </c>
      <c r="K14" s="66"/>
    </row>
    <row r="15" spans="1:11" s="67" customFormat="1" ht="40.5">
      <c r="A15" s="36" t="s">
        <v>44</v>
      </c>
      <c r="B15" s="80" t="s">
        <v>55</v>
      </c>
      <c r="C15" s="109">
        <v>0</v>
      </c>
      <c r="D15" s="82">
        <v>694.5</v>
      </c>
      <c r="E15" s="82">
        <v>56.4</v>
      </c>
      <c r="F15" s="82">
        <v>694.5</v>
      </c>
      <c r="G15" s="64">
        <f t="shared" si="2"/>
        <v>0.001791736958051168</v>
      </c>
      <c r="H15" s="65">
        <f t="shared" si="0"/>
        <v>0</v>
      </c>
      <c r="I15" s="64">
        <f t="shared" si="1"/>
        <v>1</v>
      </c>
      <c r="J15" s="129">
        <f>F15-E15</f>
        <v>638.1</v>
      </c>
      <c r="K15" s="66"/>
    </row>
    <row r="16" spans="1:11" s="67" customFormat="1" ht="81" customHeight="1">
      <c r="A16" s="36" t="s">
        <v>45</v>
      </c>
      <c r="B16" s="100" t="s">
        <v>79</v>
      </c>
      <c r="C16" s="109">
        <v>0</v>
      </c>
      <c r="D16" s="82">
        <v>88.6</v>
      </c>
      <c r="E16" s="82">
        <v>55.3</v>
      </c>
      <c r="F16" s="82">
        <v>90.3</v>
      </c>
      <c r="G16" s="64">
        <f>F16/Всего_доходов_2003</f>
        <v>0.00023296450296907194</v>
      </c>
      <c r="H16" s="65">
        <f t="shared" si="0"/>
        <v>1.7000000000000028</v>
      </c>
      <c r="I16" s="64">
        <f t="shared" si="1"/>
        <v>1.0191873589164786</v>
      </c>
      <c r="J16" s="129">
        <f>F16-E16</f>
        <v>35</v>
      </c>
      <c r="K16" s="66"/>
    </row>
    <row r="17" spans="1:11" s="49" customFormat="1" ht="17.25" customHeight="1">
      <c r="A17" s="34" t="s">
        <v>224</v>
      </c>
      <c r="B17" s="68" t="s">
        <v>18</v>
      </c>
      <c r="C17" s="69">
        <f>SUM(C18)</f>
        <v>0</v>
      </c>
      <c r="D17" s="69">
        <f>SUM(D18)</f>
        <v>400</v>
      </c>
      <c r="E17" s="69">
        <f>E18</f>
        <v>236.6</v>
      </c>
      <c r="F17" s="69">
        <f>F18</f>
        <v>432.4</v>
      </c>
      <c r="G17" s="26">
        <f>F17/Всего_доходов_2003</f>
        <v>0.0011155465236304175</v>
      </c>
      <c r="H17" s="56">
        <f t="shared" si="0"/>
        <v>32.39999999999998</v>
      </c>
      <c r="I17" s="26">
        <f aca="true" t="shared" si="3" ref="I17:I39">F17/D17</f>
        <v>1.081</v>
      </c>
      <c r="J17" s="128">
        <f>J18</f>
        <v>195.79999999999998</v>
      </c>
      <c r="K17" s="60"/>
    </row>
    <row r="18" spans="1:11" s="49" customFormat="1" ht="17.25" customHeight="1">
      <c r="A18" s="34" t="s">
        <v>46</v>
      </c>
      <c r="B18" s="68" t="s">
        <v>0</v>
      </c>
      <c r="C18" s="69">
        <v>0</v>
      </c>
      <c r="D18" s="69">
        <v>400</v>
      </c>
      <c r="E18" s="69">
        <v>236.6</v>
      </c>
      <c r="F18" s="69">
        <v>432.4</v>
      </c>
      <c r="G18" s="51">
        <f t="shared" si="2"/>
        <v>0.0011155465236304175</v>
      </c>
      <c r="H18" s="56">
        <f t="shared" si="0"/>
        <v>32.39999999999998</v>
      </c>
      <c r="I18" s="26">
        <f t="shared" si="3"/>
        <v>1.081</v>
      </c>
      <c r="J18" s="128">
        <f>F18-E18</f>
        <v>195.79999999999998</v>
      </c>
      <c r="K18" s="60"/>
    </row>
    <row r="19" spans="1:11" s="49" customFormat="1" ht="17.25" customHeight="1">
      <c r="A19" s="34" t="s">
        <v>225</v>
      </c>
      <c r="B19" s="68" t="s">
        <v>19</v>
      </c>
      <c r="C19" s="69">
        <f>SUM(C20+C22)</f>
        <v>131260.6</v>
      </c>
      <c r="D19" s="69">
        <f>SUM(D20+D22)</f>
        <v>146944</v>
      </c>
      <c r="E19" s="69">
        <f>SUM(E20+E22)</f>
        <v>144328.4</v>
      </c>
      <c r="F19" s="69">
        <f>SUM(F20+F22)</f>
        <v>141740.1</v>
      </c>
      <c r="G19" s="26">
        <f t="shared" si="2"/>
        <v>0.36567455091125756</v>
      </c>
      <c r="H19" s="56">
        <f t="shared" si="0"/>
        <v>-5203.899999999994</v>
      </c>
      <c r="I19" s="26">
        <f t="shared" si="3"/>
        <v>0.9645858286149827</v>
      </c>
      <c r="J19" s="128">
        <f>SUM(J20+J22)</f>
        <v>-2588.2999999999884</v>
      </c>
      <c r="K19" s="60"/>
    </row>
    <row r="20" spans="1:11" s="49" customFormat="1" ht="17.25" customHeight="1">
      <c r="A20" s="37" t="s">
        <v>52</v>
      </c>
      <c r="B20" s="68" t="s">
        <v>51</v>
      </c>
      <c r="C20" s="69">
        <f>C21</f>
        <v>31143.9</v>
      </c>
      <c r="D20" s="69">
        <f>D21</f>
        <v>33591.6</v>
      </c>
      <c r="E20" s="69">
        <f>E21</f>
        <v>30053.4</v>
      </c>
      <c r="F20" s="69">
        <f>F21</f>
        <v>32449.4</v>
      </c>
      <c r="G20" s="26">
        <f t="shared" si="2"/>
        <v>0.08371603923194468</v>
      </c>
      <c r="H20" s="56">
        <f t="shared" si="0"/>
        <v>-1142.199999999997</v>
      </c>
      <c r="I20" s="26">
        <f t="shared" si="3"/>
        <v>0.9659974517438884</v>
      </c>
      <c r="J20" s="128">
        <f>J21</f>
        <v>2396</v>
      </c>
      <c r="K20" s="60"/>
    </row>
    <row r="21" spans="1:11" s="67" customFormat="1" ht="40.5">
      <c r="A21" s="36" t="s">
        <v>49</v>
      </c>
      <c r="B21" s="80" t="s">
        <v>56</v>
      </c>
      <c r="C21" s="108">
        <v>31143.9</v>
      </c>
      <c r="D21" s="108">
        <v>33591.6</v>
      </c>
      <c r="E21" s="82">
        <v>30053.4</v>
      </c>
      <c r="F21" s="82">
        <v>32449.4</v>
      </c>
      <c r="G21" s="64">
        <f t="shared" si="2"/>
        <v>0.08371603923194468</v>
      </c>
      <c r="H21" s="65">
        <f t="shared" si="0"/>
        <v>-1142.199999999997</v>
      </c>
      <c r="I21" s="64">
        <f t="shared" si="3"/>
        <v>0.9659974517438884</v>
      </c>
      <c r="J21" s="129">
        <f>F21-E21</f>
        <v>2396</v>
      </c>
      <c r="K21" s="66"/>
    </row>
    <row r="22" spans="1:11" s="49" customFormat="1" ht="15" customHeight="1">
      <c r="A22" s="34" t="s">
        <v>50</v>
      </c>
      <c r="B22" s="68" t="s">
        <v>20</v>
      </c>
      <c r="C22" s="48">
        <f>SUM(C23:C24)</f>
        <v>100116.70000000001</v>
      </c>
      <c r="D22" s="48">
        <f>SUM(D23:D24)</f>
        <v>113352.40000000001</v>
      </c>
      <c r="E22" s="48">
        <f>SUM(E23:E24)</f>
        <v>114275</v>
      </c>
      <c r="F22" s="48">
        <f>SUM(F23:F24)</f>
        <v>109290.70000000001</v>
      </c>
      <c r="G22" s="26">
        <f t="shared" si="2"/>
        <v>0.2819585116793129</v>
      </c>
      <c r="H22" s="56">
        <f t="shared" si="0"/>
        <v>-4061.699999999997</v>
      </c>
      <c r="I22" s="26">
        <f t="shared" si="3"/>
        <v>0.9641674988796003</v>
      </c>
      <c r="J22" s="131">
        <f>SUM(J23:J24)</f>
        <v>-4984.299999999988</v>
      </c>
      <c r="K22" s="60"/>
    </row>
    <row r="23" spans="1:11" s="67" customFormat="1" ht="56.25" customHeight="1">
      <c r="A23" s="36" t="s">
        <v>53</v>
      </c>
      <c r="B23" s="80" t="s">
        <v>57</v>
      </c>
      <c r="C23" s="108">
        <v>25565.9</v>
      </c>
      <c r="D23" s="108">
        <v>18012.3</v>
      </c>
      <c r="E23" s="82">
        <v>22938.1</v>
      </c>
      <c r="F23" s="82">
        <v>17448.9</v>
      </c>
      <c r="G23" s="64">
        <f t="shared" si="2"/>
        <v>0.045016326864419046</v>
      </c>
      <c r="H23" s="65">
        <f t="shared" si="0"/>
        <v>-563.3999999999978</v>
      </c>
      <c r="I23" s="64">
        <f t="shared" si="3"/>
        <v>0.9687213737279526</v>
      </c>
      <c r="J23" s="129">
        <f>F23-E23</f>
        <v>-5489.199999999997</v>
      </c>
      <c r="K23" s="66"/>
    </row>
    <row r="24" spans="1:11" s="67" customFormat="1" ht="57" customHeight="1">
      <c r="A24" s="36" t="s">
        <v>54</v>
      </c>
      <c r="B24" s="80" t="s">
        <v>58</v>
      </c>
      <c r="C24" s="108">
        <v>74550.8</v>
      </c>
      <c r="D24" s="108">
        <v>95340.1</v>
      </c>
      <c r="E24" s="82">
        <v>91336.9</v>
      </c>
      <c r="F24" s="82">
        <v>91841.8</v>
      </c>
      <c r="G24" s="64">
        <f t="shared" si="2"/>
        <v>0.23694218481489385</v>
      </c>
      <c r="H24" s="65">
        <f t="shared" si="0"/>
        <v>-3498.300000000003</v>
      </c>
      <c r="I24" s="64">
        <f t="shared" si="3"/>
        <v>0.9633071498771241</v>
      </c>
      <c r="J24" s="129">
        <f>F24-E24</f>
        <v>504.90000000000873</v>
      </c>
      <c r="K24" s="66"/>
    </row>
    <row r="25" spans="1:11" s="49" customFormat="1" ht="16.5" customHeight="1" hidden="1">
      <c r="A25" s="34" t="s">
        <v>1</v>
      </c>
      <c r="B25" s="68" t="s">
        <v>2</v>
      </c>
      <c r="C25" s="69">
        <f>SUM(C26:C26)</f>
        <v>0</v>
      </c>
      <c r="D25" s="69">
        <f>SUM(D26:D26)</f>
        <v>0</v>
      </c>
      <c r="E25" s="69">
        <f>SUM(E26:E26)</f>
        <v>0</v>
      </c>
      <c r="F25" s="69">
        <f>SUM(F26:F26)</f>
        <v>0</v>
      </c>
      <c r="G25" s="26">
        <f t="shared" si="2"/>
        <v>0</v>
      </c>
      <c r="H25" s="56">
        <f t="shared" si="0"/>
        <v>0</v>
      </c>
      <c r="I25" s="26" t="e">
        <f t="shared" si="3"/>
        <v>#DIV/0!</v>
      </c>
      <c r="J25" s="128">
        <f>SUM(J26:J26)</f>
        <v>0</v>
      </c>
      <c r="K25" s="60"/>
    </row>
    <row r="26" spans="1:11" s="67" customFormat="1" ht="40.5" hidden="1">
      <c r="A26" s="36" t="s">
        <v>90</v>
      </c>
      <c r="B26" s="80" t="s">
        <v>91</v>
      </c>
      <c r="C26" s="107"/>
      <c r="D26" s="82"/>
      <c r="E26" s="82"/>
      <c r="F26" s="82"/>
      <c r="G26" s="64">
        <f t="shared" si="2"/>
        <v>0</v>
      </c>
      <c r="H26" s="65">
        <f t="shared" si="0"/>
        <v>0</v>
      </c>
      <c r="I26" s="64" t="e">
        <f t="shared" si="3"/>
        <v>#DIV/0!</v>
      </c>
      <c r="J26" s="130"/>
      <c r="K26" s="66"/>
    </row>
    <row r="27" spans="1:11" s="49" customFormat="1" ht="13.5">
      <c r="A27" s="34"/>
      <c r="B27" s="68" t="s">
        <v>21</v>
      </c>
      <c r="C27" s="69">
        <f>C28+C40+C47+C52</f>
        <v>64065</v>
      </c>
      <c r="D27" s="69">
        <f>D28+D40+D47+D52+D45+D39</f>
        <v>73156.7</v>
      </c>
      <c r="E27" s="69">
        <f>E28+E40+E47+E52+E45+E39</f>
        <v>76702.2</v>
      </c>
      <c r="F27" s="69">
        <f>F28+F40+F47+F52+F45+F39</f>
        <v>74053.40000000001</v>
      </c>
      <c r="G27" s="26">
        <f t="shared" si="2"/>
        <v>0.19104998365636627</v>
      </c>
      <c r="H27" s="56">
        <f t="shared" si="0"/>
        <v>896.7000000000116</v>
      </c>
      <c r="I27" s="26">
        <f t="shared" si="3"/>
        <v>1.0122572505320773</v>
      </c>
      <c r="J27" s="128">
        <f>J28+J40+J47+J52+J45+J38</f>
        <v>-2648.8</v>
      </c>
      <c r="K27" s="60"/>
    </row>
    <row r="28" spans="1:11" s="49" customFormat="1" ht="40.5">
      <c r="A28" s="34" t="s">
        <v>62</v>
      </c>
      <c r="B28" s="68" t="s">
        <v>3</v>
      </c>
      <c r="C28" s="69">
        <f>C29+C37</f>
        <v>56640</v>
      </c>
      <c r="D28" s="69">
        <f>D29+D37</f>
        <v>66188.7</v>
      </c>
      <c r="E28" s="69">
        <f>E29+E37</f>
        <v>67639.2</v>
      </c>
      <c r="F28" s="69">
        <f>F29+F37</f>
        <v>67022.6</v>
      </c>
      <c r="G28" s="26">
        <f t="shared" si="2"/>
        <v>0.17291125909961155</v>
      </c>
      <c r="H28" s="56">
        <f t="shared" si="0"/>
        <v>833.9000000000087</v>
      </c>
      <c r="I28" s="26">
        <f t="shared" si="3"/>
        <v>1.0125988272922721</v>
      </c>
      <c r="J28" s="128">
        <f>J29+J37</f>
        <v>-616.6000000000001</v>
      </c>
      <c r="K28" s="60"/>
    </row>
    <row r="29" spans="1:11" s="49" customFormat="1" ht="80.25" customHeight="1">
      <c r="A29" s="96" t="s">
        <v>63</v>
      </c>
      <c r="B29" s="99" t="s">
        <v>234</v>
      </c>
      <c r="C29" s="105">
        <f>C30+C32+C34</f>
        <v>54890</v>
      </c>
      <c r="D29" s="97">
        <f>D30+D32+D34</f>
        <v>63907</v>
      </c>
      <c r="E29" s="97">
        <f>E30+E32+E34</f>
        <v>65223.3</v>
      </c>
      <c r="F29" s="97">
        <f>F30+F32+F34</f>
        <v>64741.9</v>
      </c>
      <c r="G29" s="26">
        <f t="shared" si="2"/>
        <v>0.16702729296537497</v>
      </c>
      <c r="H29" s="56">
        <f t="shared" si="0"/>
        <v>834.9000000000015</v>
      </c>
      <c r="I29" s="26">
        <f t="shared" si="3"/>
        <v>1.0130642965559329</v>
      </c>
      <c r="J29" s="132">
        <f>J30+J32+J34</f>
        <v>-481.39999999999986</v>
      </c>
      <c r="K29" s="60"/>
    </row>
    <row r="30" spans="1:11" s="49" customFormat="1" ht="67.5" customHeight="1">
      <c r="A30" s="34" t="s">
        <v>64</v>
      </c>
      <c r="B30" s="98" t="s">
        <v>73</v>
      </c>
      <c r="C30" s="69">
        <f>C31</f>
        <v>53510</v>
      </c>
      <c r="D30" s="69">
        <f>D31</f>
        <v>62367</v>
      </c>
      <c r="E30" s="69">
        <f>E31</f>
        <v>63952.5</v>
      </c>
      <c r="F30" s="69">
        <f>F31</f>
        <v>63122</v>
      </c>
      <c r="G30" s="26">
        <f>F30/Всего_доходов_2003</f>
        <v>0.16284812133348572</v>
      </c>
      <c r="H30" s="56">
        <f t="shared" si="0"/>
        <v>755</v>
      </c>
      <c r="I30" s="26">
        <f t="shared" si="3"/>
        <v>1.0121057610595348</v>
      </c>
      <c r="J30" s="128">
        <f>J31</f>
        <v>-830.5</v>
      </c>
      <c r="K30" s="60"/>
    </row>
    <row r="31" spans="1:11" s="67" customFormat="1" ht="66" customHeight="1">
      <c r="A31" s="36" t="s">
        <v>71</v>
      </c>
      <c r="B31" s="80" t="s">
        <v>72</v>
      </c>
      <c r="C31" s="108">
        <v>53510</v>
      </c>
      <c r="D31" s="82">
        <v>62367</v>
      </c>
      <c r="E31" s="82">
        <v>63952.5</v>
      </c>
      <c r="F31" s="82">
        <v>63122</v>
      </c>
      <c r="G31" s="64">
        <f>F31/Всего_доходов_2003</f>
        <v>0.16284812133348572</v>
      </c>
      <c r="H31" s="65">
        <f t="shared" si="0"/>
        <v>755</v>
      </c>
      <c r="I31" s="64">
        <f t="shared" si="3"/>
        <v>1.0121057610595348</v>
      </c>
      <c r="J31" s="129">
        <f>F31-E31</f>
        <v>-830.5</v>
      </c>
      <c r="K31" s="66"/>
    </row>
    <row r="32" spans="1:11" s="49" customFormat="1" ht="60.75" customHeight="1" hidden="1">
      <c r="A32" s="101" t="s">
        <v>81</v>
      </c>
      <c r="B32" s="102" t="s">
        <v>82</v>
      </c>
      <c r="C32" s="69">
        <f>C33</f>
        <v>0</v>
      </c>
      <c r="D32" s="69">
        <f>D33</f>
        <v>0</v>
      </c>
      <c r="E32" s="69">
        <f>E33</f>
        <v>0</v>
      </c>
      <c r="F32" s="69">
        <f>F33</f>
        <v>0</v>
      </c>
      <c r="G32" s="26">
        <f t="shared" si="2"/>
        <v>0</v>
      </c>
      <c r="H32" s="56">
        <f t="shared" si="0"/>
        <v>0</v>
      </c>
      <c r="I32" s="26" t="e">
        <f t="shared" si="3"/>
        <v>#DIV/0!</v>
      </c>
      <c r="J32" s="128">
        <f>J33</f>
        <v>0</v>
      </c>
      <c r="K32" s="60"/>
    </row>
    <row r="33" spans="1:11" s="67" customFormat="1" ht="66" customHeight="1" hidden="1">
      <c r="A33" s="103" t="s">
        <v>92</v>
      </c>
      <c r="B33" s="104" t="s">
        <v>93</v>
      </c>
      <c r="C33" s="110"/>
      <c r="D33" s="82"/>
      <c r="E33" s="82"/>
      <c r="F33" s="82"/>
      <c r="G33" s="64">
        <f t="shared" si="2"/>
        <v>0</v>
      </c>
      <c r="H33" s="65">
        <f t="shared" si="0"/>
        <v>0</v>
      </c>
      <c r="I33" s="64" t="e">
        <f t="shared" si="3"/>
        <v>#DIV/0!</v>
      </c>
      <c r="J33" s="130"/>
      <c r="K33" s="66"/>
    </row>
    <row r="34" spans="1:11" s="49" customFormat="1" ht="81">
      <c r="A34" s="34" t="s">
        <v>65</v>
      </c>
      <c r="B34" s="68" t="s">
        <v>227</v>
      </c>
      <c r="C34" s="48">
        <f>C35</f>
        <v>1380</v>
      </c>
      <c r="D34" s="48">
        <f>D35</f>
        <v>1540</v>
      </c>
      <c r="E34" s="48">
        <f>E35</f>
        <v>1270.8</v>
      </c>
      <c r="F34" s="48">
        <f>F35</f>
        <v>1619.9</v>
      </c>
      <c r="G34" s="51">
        <f t="shared" si="2"/>
        <v>0.004179171631889254</v>
      </c>
      <c r="H34" s="56">
        <f t="shared" si="0"/>
        <v>79.90000000000009</v>
      </c>
      <c r="I34" s="26">
        <f t="shared" si="3"/>
        <v>1.0518831168831169</v>
      </c>
      <c r="J34" s="131">
        <f>J35</f>
        <v>349.10000000000014</v>
      </c>
      <c r="K34" s="60"/>
    </row>
    <row r="35" spans="1:11" s="67" customFormat="1" ht="54">
      <c r="A35" s="36" t="s">
        <v>97</v>
      </c>
      <c r="B35" s="80" t="s">
        <v>228</v>
      </c>
      <c r="C35" s="108">
        <v>1380</v>
      </c>
      <c r="D35" s="82">
        <v>1540</v>
      </c>
      <c r="E35" s="82">
        <v>1270.8</v>
      </c>
      <c r="F35" s="82">
        <v>1619.9</v>
      </c>
      <c r="G35" s="64">
        <f t="shared" si="2"/>
        <v>0.004179171631889254</v>
      </c>
      <c r="H35" s="65">
        <f t="shared" si="0"/>
        <v>79.90000000000009</v>
      </c>
      <c r="I35" s="64">
        <f t="shared" si="3"/>
        <v>1.0518831168831169</v>
      </c>
      <c r="J35" s="129">
        <f>F35-E35</f>
        <v>349.10000000000014</v>
      </c>
      <c r="K35" s="66"/>
    </row>
    <row r="36" spans="1:11" s="67" customFormat="1" ht="81">
      <c r="A36" s="35" t="s">
        <v>213</v>
      </c>
      <c r="B36" s="204" t="s">
        <v>233</v>
      </c>
      <c r="C36" s="205">
        <f>C37</f>
        <v>1750</v>
      </c>
      <c r="D36" s="205">
        <f>D37</f>
        <v>2281.7</v>
      </c>
      <c r="E36" s="205">
        <f>E37</f>
        <v>2415.9</v>
      </c>
      <c r="F36" s="205">
        <f>F37</f>
        <v>2280.7</v>
      </c>
      <c r="G36" s="51">
        <f t="shared" si="2"/>
        <v>0.005883966134236571</v>
      </c>
      <c r="H36" s="57">
        <f t="shared" si="0"/>
        <v>-1</v>
      </c>
      <c r="I36" s="51">
        <f t="shared" si="3"/>
        <v>0.9995617302888198</v>
      </c>
      <c r="J36" s="128">
        <f>J37</f>
        <v>-135.20000000000027</v>
      </c>
      <c r="K36" s="66"/>
    </row>
    <row r="37" spans="1:11" s="67" customFormat="1" ht="67.5">
      <c r="A37" s="201" t="s">
        <v>145</v>
      </c>
      <c r="B37" s="202" t="s">
        <v>232</v>
      </c>
      <c r="C37" s="203">
        <v>1750</v>
      </c>
      <c r="D37" s="82">
        <v>2281.7</v>
      </c>
      <c r="E37" s="82">
        <v>2415.9</v>
      </c>
      <c r="F37" s="82">
        <v>2280.7</v>
      </c>
      <c r="G37" s="64">
        <f t="shared" si="2"/>
        <v>0.005883966134236571</v>
      </c>
      <c r="H37" s="65">
        <f t="shared" si="0"/>
        <v>-1</v>
      </c>
      <c r="I37" s="64">
        <f t="shared" si="3"/>
        <v>0.9995617302888198</v>
      </c>
      <c r="J37" s="129">
        <f>F37-E37</f>
        <v>-135.20000000000027</v>
      </c>
      <c r="K37" s="66"/>
    </row>
    <row r="38" spans="1:11" s="49" customFormat="1" ht="27">
      <c r="A38" s="180" t="s">
        <v>194</v>
      </c>
      <c r="B38" s="181" t="s">
        <v>195</v>
      </c>
      <c r="C38" s="182">
        <f>C39</f>
        <v>0</v>
      </c>
      <c r="D38" s="182">
        <f>D39</f>
        <v>2</v>
      </c>
      <c r="E38" s="182">
        <f>E39</f>
        <v>0</v>
      </c>
      <c r="F38" s="183">
        <f>F39</f>
        <v>2</v>
      </c>
      <c r="G38" s="51">
        <f t="shared" si="2"/>
        <v>5.159789656014883E-06</v>
      </c>
      <c r="H38" s="57">
        <f t="shared" si="0"/>
        <v>0</v>
      </c>
      <c r="I38" s="26">
        <f t="shared" si="3"/>
        <v>1</v>
      </c>
      <c r="J38" s="179">
        <f>J39</f>
        <v>2</v>
      </c>
      <c r="K38" s="60"/>
    </row>
    <row r="39" spans="1:11" s="67" customFormat="1" ht="40.5">
      <c r="A39" s="175" t="s">
        <v>189</v>
      </c>
      <c r="B39" s="176" t="s">
        <v>191</v>
      </c>
      <c r="C39" s="177">
        <v>0</v>
      </c>
      <c r="D39" s="178">
        <v>2</v>
      </c>
      <c r="E39" s="178">
        <v>0</v>
      </c>
      <c r="F39" s="178">
        <v>2</v>
      </c>
      <c r="G39" s="64">
        <f t="shared" si="2"/>
        <v>5.159789656014883E-06</v>
      </c>
      <c r="H39" s="65">
        <f t="shared" si="0"/>
        <v>0</v>
      </c>
      <c r="I39" s="64">
        <f t="shared" si="3"/>
        <v>1</v>
      </c>
      <c r="J39" s="129">
        <f>F39-E39</f>
        <v>2</v>
      </c>
      <c r="K39" s="66"/>
    </row>
    <row r="40" spans="1:11" s="49" customFormat="1" ht="27">
      <c r="A40" s="78" t="s">
        <v>59</v>
      </c>
      <c r="B40" s="79" t="s">
        <v>4</v>
      </c>
      <c r="C40" s="106">
        <f>C43+C42+C44</f>
        <v>7425</v>
      </c>
      <c r="D40" s="106">
        <f>D43+D42+D44+D41</f>
        <v>15212.8</v>
      </c>
      <c r="E40" s="106">
        <f>E43+E42+E44+E41</f>
        <v>9063</v>
      </c>
      <c r="F40" s="106">
        <f>F43+F42+F44+F41</f>
        <v>15275.599999999999</v>
      </c>
      <c r="G40" s="26">
        <f>F40/Всего_доходов_2003</f>
        <v>0.039409441434710465</v>
      </c>
      <c r="H40" s="56">
        <f t="shared" si="0"/>
        <v>62.79999999999927</v>
      </c>
      <c r="I40" s="26">
        <f>F40/D40</f>
        <v>1.0041281026503996</v>
      </c>
      <c r="J40" s="151">
        <f>J43+J42+J44+J41</f>
        <v>6212.599999999999</v>
      </c>
      <c r="K40" s="60"/>
    </row>
    <row r="41" spans="1:11" s="192" customFormat="1" ht="81">
      <c r="A41" s="188" t="s">
        <v>196</v>
      </c>
      <c r="B41" s="189" t="s">
        <v>229</v>
      </c>
      <c r="C41" s="190">
        <v>0</v>
      </c>
      <c r="D41" s="190">
        <v>20.3</v>
      </c>
      <c r="E41" s="190">
        <v>0</v>
      </c>
      <c r="F41" s="190">
        <v>20.3</v>
      </c>
      <c r="G41" s="64">
        <f>F41/Всего_доходов_2003</f>
        <v>5.237186500855106E-05</v>
      </c>
      <c r="H41" s="65">
        <f t="shared" si="0"/>
        <v>0</v>
      </c>
      <c r="I41" s="64">
        <f>F41/D41</f>
        <v>1</v>
      </c>
      <c r="J41" s="129">
        <f>F41-E41</f>
        <v>20.3</v>
      </c>
      <c r="K41" s="191"/>
    </row>
    <row r="42" spans="1:11" s="49" customFormat="1" ht="81">
      <c r="A42" s="39" t="s">
        <v>147</v>
      </c>
      <c r="B42" s="83" t="s">
        <v>230</v>
      </c>
      <c r="C42" s="55">
        <v>0</v>
      </c>
      <c r="D42" s="82">
        <v>1727.1</v>
      </c>
      <c r="E42" s="82">
        <v>0</v>
      </c>
      <c r="F42" s="82">
        <v>1720.8</v>
      </c>
      <c r="G42" s="64">
        <f>F42/Всего_доходов_2003</f>
        <v>0.004439483020035205</v>
      </c>
      <c r="H42" s="65">
        <f aca="true" t="shared" si="4" ref="H42:H64">F42-D42</f>
        <v>-6.2999999999999545</v>
      </c>
      <c r="I42" s="64">
        <f>F42/D42</f>
        <v>0.9963522668056279</v>
      </c>
      <c r="J42" s="129">
        <f>F42-E42</f>
        <v>1720.8</v>
      </c>
      <c r="K42" s="60"/>
    </row>
    <row r="43" spans="1:11" s="67" customFormat="1" ht="54">
      <c r="A43" s="39" t="s">
        <v>152</v>
      </c>
      <c r="B43" s="83" t="s">
        <v>74</v>
      </c>
      <c r="C43" s="55">
        <v>7425</v>
      </c>
      <c r="D43" s="82">
        <v>11637.3</v>
      </c>
      <c r="E43" s="82">
        <v>9063</v>
      </c>
      <c r="F43" s="82">
        <v>11706.4</v>
      </c>
      <c r="G43" s="64">
        <f aca="true" t="shared" si="5" ref="G43:G57">F43/Всего_доходов_2003</f>
        <v>0.030201280814586312</v>
      </c>
      <c r="H43" s="65">
        <f t="shared" si="4"/>
        <v>69.10000000000036</v>
      </c>
      <c r="I43" s="64">
        <f>F43/D43</f>
        <v>1.0059378034423794</v>
      </c>
      <c r="J43" s="129">
        <f>F43-E43</f>
        <v>2643.3999999999996</v>
      </c>
      <c r="K43" s="66"/>
    </row>
    <row r="44" spans="1:11" s="67" customFormat="1" ht="54">
      <c r="A44" s="39" t="s">
        <v>151</v>
      </c>
      <c r="B44" s="83" t="s">
        <v>231</v>
      </c>
      <c r="C44" s="55">
        <v>0</v>
      </c>
      <c r="D44" s="82">
        <v>1828.1</v>
      </c>
      <c r="E44" s="82">
        <v>0</v>
      </c>
      <c r="F44" s="82">
        <v>1828.1</v>
      </c>
      <c r="G44" s="64">
        <f aca="true" t="shared" si="6" ref="G44:G51">F44/Всего_доходов_2003</f>
        <v>0.004716305735080403</v>
      </c>
      <c r="H44" s="65">
        <f t="shared" si="4"/>
        <v>0</v>
      </c>
      <c r="I44" s="64">
        <f>F44/D44</f>
        <v>1</v>
      </c>
      <c r="J44" s="129">
        <f>F44-E44</f>
        <v>1828.1</v>
      </c>
      <c r="K44" s="66"/>
    </row>
    <row r="45" spans="1:11" s="49" customFormat="1" ht="13.5">
      <c r="A45" s="184" t="s">
        <v>192</v>
      </c>
      <c r="B45" s="185" t="s">
        <v>193</v>
      </c>
      <c r="C45" s="186">
        <f>C46</f>
        <v>0</v>
      </c>
      <c r="D45" s="186">
        <f>D46</f>
        <v>30</v>
      </c>
      <c r="E45" s="186">
        <f>E46</f>
        <v>0</v>
      </c>
      <c r="F45" s="187">
        <f>F46</f>
        <v>30</v>
      </c>
      <c r="G45" s="51">
        <f t="shared" si="6"/>
        <v>7.739684484022324E-05</v>
      </c>
      <c r="H45" s="57">
        <f t="shared" si="4"/>
        <v>0</v>
      </c>
      <c r="I45" s="51">
        <f aca="true" t="shared" si="7" ref="I45:I51">F45/D45</f>
        <v>1</v>
      </c>
      <c r="J45" s="128">
        <f>J46</f>
        <v>30</v>
      </c>
      <c r="K45" s="60"/>
    </row>
    <row r="46" spans="1:11" s="67" customFormat="1" ht="54.75" customHeight="1">
      <c r="A46" s="39" t="s">
        <v>190</v>
      </c>
      <c r="B46" s="83" t="s">
        <v>217</v>
      </c>
      <c r="C46" s="55">
        <v>0</v>
      </c>
      <c r="D46" s="82">
        <v>30</v>
      </c>
      <c r="E46" s="82">
        <v>0</v>
      </c>
      <c r="F46" s="82">
        <v>30</v>
      </c>
      <c r="G46" s="64">
        <f t="shared" si="6"/>
        <v>7.739684484022324E-05</v>
      </c>
      <c r="H46" s="65">
        <f t="shared" si="4"/>
        <v>0</v>
      </c>
      <c r="I46" s="64">
        <f t="shared" si="7"/>
        <v>1</v>
      </c>
      <c r="J46" s="129">
        <f>F46-E46</f>
        <v>30</v>
      </c>
      <c r="K46" s="66"/>
    </row>
    <row r="47" spans="1:11" s="49" customFormat="1" ht="13.5" hidden="1">
      <c r="A47" s="38" t="s">
        <v>5</v>
      </c>
      <c r="B47" s="71" t="s">
        <v>8</v>
      </c>
      <c r="C47" s="55">
        <v>0</v>
      </c>
      <c r="D47" s="70">
        <f>SUM(D48,D50)</f>
        <v>0</v>
      </c>
      <c r="E47" s="70">
        <f>SUM(E48,E50)</f>
        <v>0</v>
      </c>
      <c r="F47" s="70">
        <f>SUM(F48,F50)</f>
        <v>0</v>
      </c>
      <c r="G47" s="64">
        <f t="shared" si="6"/>
        <v>0</v>
      </c>
      <c r="H47" s="65">
        <f t="shared" si="4"/>
        <v>0</v>
      </c>
      <c r="I47" s="64" t="e">
        <f t="shared" si="7"/>
        <v>#DIV/0!</v>
      </c>
      <c r="J47" s="133">
        <f>SUM(J48,J50)</f>
        <v>0</v>
      </c>
      <c r="K47" s="60"/>
    </row>
    <row r="48" spans="1:11" s="49" customFormat="1" ht="13.5" hidden="1">
      <c r="A48" s="38" t="s">
        <v>66</v>
      </c>
      <c r="B48" s="71" t="s">
        <v>6</v>
      </c>
      <c r="C48" s="55">
        <v>0</v>
      </c>
      <c r="D48" s="70">
        <f>D49</f>
        <v>0</v>
      </c>
      <c r="E48" s="70">
        <f>E49</f>
        <v>0</v>
      </c>
      <c r="F48" s="70">
        <f>F49</f>
        <v>0</v>
      </c>
      <c r="G48" s="64">
        <f t="shared" si="6"/>
        <v>0</v>
      </c>
      <c r="H48" s="65">
        <f t="shared" si="4"/>
        <v>0</v>
      </c>
      <c r="I48" s="64" t="e">
        <f t="shared" si="7"/>
        <v>#DIV/0!</v>
      </c>
      <c r="J48" s="133">
        <f>J49</f>
        <v>0</v>
      </c>
      <c r="K48" s="60"/>
    </row>
    <row r="49" spans="1:11" s="67" customFormat="1" ht="27" hidden="1">
      <c r="A49" s="39" t="s">
        <v>144</v>
      </c>
      <c r="B49" s="83" t="s">
        <v>95</v>
      </c>
      <c r="C49" s="55">
        <v>0</v>
      </c>
      <c r="D49" s="82"/>
      <c r="E49" s="82"/>
      <c r="F49" s="82"/>
      <c r="G49" s="64">
        <f t="shared" si="6"/>
        <v>0</v>
      </c>
      <c r="H49" s="65">
        <f t="shared" si="4"/>
        <v>0</v>
      </c>
      <c r="I49" s="64" t="e">
        <f t="shared" si="7"/>
        <v>#DIV/0!</v>
      </c>
      <c r="J49" s="129">
        <f>F49-E49</f>
        <v>0</v>
      </c>
      <c r="K49" s="66"/>
    </row>
    <row r="50" spans="1:11" s="67" customFormat="1" ht="13.5" hidden="1">
      <c r="A50" s="206" t="s">
        <v>134</v>
      </c>
      <c r="B50" s="207" t="s">
        <v>94</v>
      </c>
      <c r="C50" s="55">
        <v>0</v>
      </c>
      <c r="D50" s="82"/>
      <c r="E50" s="82"/>
      <c r="F50" s="82"/>
      <c r="G50" s="64">
        <f t="shared" si="6"/>
        <v>0</v>
      </c>
      <c r="H50" s="65">
        <f t="shared" si="4"/>
        <v>0</v>
      </c>
      <c r="I50" s="64" t="e">
        <f t="shared" si="7"/>
        <v>#DIV/0!</v>
      </c>
      <c r="J50" s="130"/>
      <c r="K50" s="66"/>
    </row>
    <row r="51" spans="1:11" s="67" customFormat="1" ht="27">
      <c r="A51" s="42" t="s">
        <v>215</v>
      </c>
      <c r="B51" s="210" t="s">
        <v>214</v>
      </c>
      <c r="C51" s="211">
        <f>C52</f>
        <v>0</v>
      </c>
      <c r="D51" s="186">
        <f>D52</f>
        <v>-8276.8</v>
      </c>
      <c r="E51" s="186">
        <f>E52</f>
        <v>0</v>
      </c>
      <c r="F51" s="186">
        <f>F52</f>
        <v>-8276.8</v>
      </c>
      <c r="G51" s="212">
        <f t="shared" si="6"/>
        <v>-0.02135327351245199</v>
      </c>
      <c r="H51" s="57">
        <f t="shared" si="4"/>
        <v>0</v>
      </c>
      <c r="I51" s="51">
        <f t="shared" si="7"/>
        <v>1</v>
      </c>
      <c r="J51" s="131">
        <f>J46</f>
        <v>30</v>
      </c>
      <c r="K51" s="66"/>
    </row>
    <row r="52" spans="1:11" s="67" customFormat="1" ht="40.5">
      <c r="A52" s="208" t="s">
        <v>226</v>
      </c>
      <c r="B52" s="209" t="s">
        <v>135</v>
      </c>
      <c r="C52" s="55">
        <v>0</v>
      </c>
      <c r="D52" s="82">
        <v>-8276.8</v>
      </c>
      <c r="E52" s="82">
        <v>0</v>
      </c>
      <c r="F52" s="82">
        <v>-8276.8</v>
      </c>
      <c r="G52" s="64">
        <f t="shared" si="5"/>
        <v>-0.02135327351245199</v>
      </c>
      <c r="H52" s="65">
        <f t="shared" si="4"/>
        <v>0</v>
      </c>
      <c r="I52" s="64">
        <f aca="true" t="shared" si="8" ref="I52:I58">F52/D52</f>
        <v>1</v>
      </c>
      <c r="J52" s="129">
        <f>F52-E52</f>
        <v>-8276.8</v>
      </c>
      <c r="K52" s="66"/>
    </row>
    <row r="53" spans="1:11" s="49" customFormat="1" ht="13.5">
      <c r="A53" s="38" t="s">
        <v>67</v>
      </c>
      <c r="B53" s="50" t="s">
        <v>7</v>
      </c>
      <c r="C53" s="70">
        <f>SUM(C54,C58,C56)</f>
        <v>5722.7</v>
      </c>
      <c r="D53" s="70">
        <f>SUM(D54,D58,D56)</f>
        <v>27304</v>
      </c>
      <c r="E53" s="70">
        <f>SUM(E54,E58,E56)</f>
        <v>199437.80000000002</v>
      </c>
      <c r="F53" s="70">
        <f>SUM(F54,F58,F56)</f>
        <v>27140.2</v>
      </c>
      <c r="G53" s="26">
        <f t="shared" si="5"/>
        <v>0.07001886161108756</v>
      </c>
      <c r="H53" s="56">
        <f t="shared" si="4"/>
        <v>-163.79999999999927</v>
      </c>
      <c r="I53" s="26">
        <f t="shared" si="8"/>
        <v>0.9940008789920891</v>
      </c>
      <c r="J53" s="133">
        <f>SUM(J54,J58+J56)</f>
        <v>-172297.6</v>
      </c>
      <c r="K53" s="60"/>
    </row>
    <row r="54" spans="1:11" s="49" customFormat="1" ht="27">
      <c r="A54" s="41" t="s">
        <v>68</v>
      </c>
      <c r="B54" s="47" t="s">
        <v>80</v>
      </c>
      <c r="C54" s="73">
        <f>C55</f>
        <v>5722.7</v>
      </c>
      <c r="D54" s="70">
        <f>D55</f>
        <v>5722.7</v>
      </c>
      <c r="E54" s="70">
        <f>E55</f>
        <v>5023.6</v>
      </c>
      <c r="F54" s="70">
        <f>F55</f>
        <v>5722.7</v>
      </c>
      <c r="G54" s="26">
        <f t="shared" si="5"/>
        <v>0.014763964132238185</v>
      </c>
      <c r="H54" s="56">
        <f t="shared" si="4"/>
        <v>0</v>
      </c>
      <c r="I54" s="26">
        <f t="shared" si="8"/>
        <v>1</v>
      </c>
      <c r="J54" s="133">
        <f>J55</f>
        <v>699.0999999999995</v>
      </c>
      <c r="K54" s="60"/>
    </row>
    <row r="55" spans="1:11" s="49" customFormat="1" ht="54">
      <c r="A55" s="52" t="s">
        <v>136</v>
      </c>
      <c r="B55" s="46" t="s">
        <v>96</v>
      </c>
      <c r="C55" s="55">
        <v>5722.7</v>
      </c>
      <c r="D55" s="55">
        <v>5722.7</v>
      </c>
      <c r="E55" s="54">
        <v>5023.6</v>
      </c>
      <c r="F55" s="54">
        <v>5722.7</v>
      </c>
      <c r="G55" s="64">
        <f t="shared" si="5"/>
        <v>0.014763964132238185</v>
      </c>
      <c r="H55" s="65">
        <f t="shared" si="4"/>
        <v>0</v>
      </c>
      <c r="I55" s="64">
        <f t="shared" si="8"/>
        <v>1</v>
      </c>
      <c r="J55" s="129">
        <f>F55-E55</f>
        <v>699.0999999999995</v>
      </c>
      <c r="K55" s="60"/>
    </row>
    <row r="56" spans="1:11" s="49" customFormat="1" ht="30.75" customHeight="1">
      <c r="A56" s="165" t="s">
        <v>165</v>
      </c>
      <c r="B56" s="166" t="s">
        <v>166</v>
      </c>
      <c r="C56" s="167">
        <v>0</v>
      </c>
      <c r="D56" s="167">
        <f>D57</f>
        <v>2883.7</v>
      </c>
      <c r="E56" s="167">
        <f>E57</f>
        <v>97595.1</v>
      </c>
      <c r="F56" s="167">
        <f>F57</f>
        <v>2719.9</v>
      </c>
      <c r="G56" s="51">
        <f t="shared" si="5"/>
        <v>0.00701705594269744</v>
      </c>
      <c r="H56" s="57">
        <f t="shared" si="4"/>
        <v>-163.79999999999973</v>
      </c>
      <c r="I56" s="51">
        <f t="shared" si="8"/>
        <v>0.9431979748240109</v>
      </c>
      <c r="J56" s="128">
        <f>F56-E56</f>
        <v>-94875.20000000001</v>
      </c>
      <c r="K56" s="60"/>
    </row>
    <row r="57" spans="1:11" s="49" customFormat="1" ht="27">
      <c r="A57" s="52" t="s">
        <v>164</v>
      </c>
      <c r="B57" s="46" t="s">
        <v>167</v>
      </c>
      <c r="C57" s="174">
        <v>0</v>
      </c>
      <c r="D57" s="174">
        <v>2883.7</v>
      </c>
      <c r="E57" s="168">
        <v>97595.1</v>
      </c>
      <c r="F57" s="168">
        <v>2719.9</v>
      </c>
      <c r="G57" s="64">
        <f t="shared" si="5"/>
        <v>0.00701705594269744</v>
      </c>
      <c r="H57" s="65">
        <f t="shared" si="4"/>
        <v>-163.79999999999973</v>
      </c>
      <c r="I57" s="64">
        <f t="shared" si="8"/>
        <v>0.9431979748240109</v>
      </c>
      <c r="J57" s="129">
        <f>F57-E57</f>
        <v>-94875.20000000001</v>
      </c>
      <c r="K57" s="60"/>
    </row>
    <row r="58" spans="1:11" s="49" customFormat="1" ht="13.5">
      <c r="A58" s="41" t="s">
        <v>139</v>
      </c>
      <c r="B58" s="47" t="s">
        <v>131</v>
      </c>
      <c r="C58" s="73">
        <f>C60</f>
        <v>0</v>
      </c>
      <c r="D58" s="70">
        <f>D60+D62+D63</f>
        <v>18697.6</v>
      </c>
      <c r="E58" s="70">
        <f>E60+E62+E63+E61+E59</f>
        <v>96819.1</v>
      </c>
      <c r="F58" s="70">
        <f>F60+F62+F63+F61</f>
        <v>18697.6</v>
      </c>
      <c r="G58" s="26">
        <f aca="true" t="shared" si="9" ref="G58:G64">F58/Всего_доходов_2003</f>
        <v>0.04823784153615193</v>
      </c>
      <c r="H58" s="56">
        <f t="shared" si="4"/>
        <v>0</v>
      </c>
      <c r="I58" s="51">
        <f t="shared" si="8"/>
        <v>1</v>
      </c>
      <c r="J58" s="128">
        <f>J60+J62+J63+J61+J59</f>
        <v>-78121.5</v>
      </c>
      <c r="K58" s="60"/>
    </row>
    <row r="59" spans="1:11" s="67" customFormat="1" ht="35.25" customHeight="1">
      <c r="A59" s="193" t="s">
        <v>197</v>
      </c>
      <c r="B59" s="194" t="s">
        <v>212</v>
      </c>
      <c r="C59" s="172">
        <v>0</v>
      </c>
      <c r="D59" s="195">
        <v>0</v>
      </c>
      <c r="E59" s="195">
        <v>10</v>
      </c>
      <c r="F59" s="195">
        <v>0</v>
      </c>
      <c r="G59" s="64">
        <f t="shared" si="9"/>
        <v>0</v>
      </c>
      <c r="H59" s="65">
        <f t="shared" si="4"/>
        <v>0</v>
      </c>
      <c r="I59" s="64">
        <v>0</v>
      </c>
      <c r="J59" s="129">
        <f>F59-E59</f>
        <v>-10</v>
      </c>
      <c r="K59" s="66"/>
    </row>
    <row r="60" spans="1:11" s="49" customFormat="1" ht="110.25" customHeight="1">
      <c r="A60" s="161" t="s">
        <v>137</v>
      </c>
      <c r="B60" s="162" t="s">
        <v>138</v>
      </c>
      <c r="C60" s="55">
        <v>0</v>
      </c>
      <c r="D60" s="54">
        <v>5110.9</v>
      </c>
      <c r="E60" s="54">
        <v>32809.1</v>
      </c>
      <c r="F60" s="54">
        <v>5110.9</v>
      </c>
      <c r="G60" s="64">
        <f t="shared" si="9"/>
        <v>0.013185584476463232</v>
      </c>
      <c r="H60" s="65">
        <f t="shared" si="4"/>
        <v>0</v>
      </c>
      <c r="I60" s="64">
        <f>F60/D60</f>
        <v>1</v>
      </c>
      <c r="J60" s="129">
        <f>F60-E60</f>
        <v>-27698.199999999997</v>
      </c>
      <c r="K60" s="60"/>
    </row>
    <row r="61" spans="1:11" s="49" customFormat="1" ht="110.25" customHeight="1">
      <c r="A61" s="161" t="s">
        <v>187</v>
      </c>
      <c r="B61" s="162" t="s">
        <v>188</v>
      </c>
      <c r="C61" s="55">
        <v>0</v>
      </c>
      <c r="D61" s="54">
        <v>0</v>
      </c>
      <c r="E61" s="54">
        <v>64000</v>
      </c>
      <c r="F61" s="54">
        <v>0</v>
      </c>
      <c r="G61" s="64">
        <f t="shared" si="9"/>
        <v>0</v>
      </c>
      <c r="H61" s="65">
        <f t="shared" si="4"/>
        <v>0</v>
      </c>
      <c r="I61" s="64">
        <v>0</v>
      </c>
      <c r="J61" s="129">
        <f>F61-E61</f>
        <v>-64000</v>
      </c>
      <c r="K61" s="60"/>
    </row>
    <row r="62" spans="1:11" s="49" customFormat="1" ht="110.25" customHeight="1">
      <c r="A62" s="163" t="s">
        <v>162</v>
      </c>
      <c r="B62" s="164" t="s">
        <v>216</v>
      </c>
      <c r="C62" s="55">
        <v>0</v>
      </c>
      <c r="D62" s="54">
        <v>3586.7</v>
      </c>
      <c r="E62" s="54">
        <v>0</v>
      </c>
      <c r="F62" s="54">
        <v>3586.7</v>
      </c>
      <c r="G62" s="64">
        <f t="shared" si="9"/>
        <v>0.00925330877961429</v>
      </c>
      <c r="H62" s="65">
        <f t="shared" si="4"/>
        <v>0</v>
      </c>
      <c r="I62" s="64">
        <f>F62/D62</f>
        <v>1</v>
      </c>
      <c r="J62" s="129">
        <f>F62-E62</f>
        <v>3586.7</v>
      </c>
      <c r="K62" s="60"/>
    </row>
    <row r="63" spans="1:11" s="49" customFormat="1" ht="110.25" customHeight="1">
      <c r="A63" s="163" t="s">
        <v>163</v>
      </c>
      <c r="B63" s="164" t="s">
        <v>218</v>
      </c>
      <c r="C63" s="55">
        <v>0</v>
      </c>
      <c r="D63" s="54">
        <v>10000</v>
      </c>
      <c r="E63" s="54">
        <v>0</v>
      </c>
      <c r="F63" s="54">
        <v>10000</v>
      </c>
      <c r="G63" s="64">
        <f t="shared" si="9"/>
        <v>0.025798948280074414</v>
      </c>
      <c r="H63" s="65">
        <f t="shared" si="4"/>
        <v>0</v>
      </c>
      <c r="I63" s="64">
        <f>F63/D63</f>
        <v>1</v>
      </c>
      <c r="J63" s="129">
        <f>F63-E63</f>
        <v>10000</v>
      </c>
      <c r="K63" s="60"/>
    </row>
    <row r="64" spans="1:11" s="75" customFormat="1" ht="13.5">
      <c r="A64" s="42"/>
      <c r="B64" s="72" t="s">
        <v>9</v>
      </c>
      <c r="C64" s="73">
        <f>C6+C53</f>
        <v>340122.2</v>
      </c>
      <c r="D64" s="73">
        <f>D6+D53</f>
        <v>396206.4</v>
      </c>
      <c r="E64" s="73">
        <f>E6+E53</f>
        <v>553400.9</v>
      </c>
      <c r="F64" s="73">
        <f>F6+F53</f>
        <v>387612.7</v>
      </c>
      <c r="G64" s="51">
        <f t="shared" si="9"/>
        <v>1</v>
      </c>
      <c r="H64" s="56">
        <f t="shared" si="4"/>
        <v>-8593.700000000012</v>
      </c>
      <c r="I64" s="26">
        <f>F64/D64</f>
        <v>0.9783100424425248</v>
      </c>
      <c r="J64" s="134">
        <f>J6+J53</f>
        <v>-165788.19999999998</v>
      </c>
      <c r="K64" s="74"/>
    </row>
    <row r="65" spans="1:11" s="23" customFormat="1" ht="13.5">
      <c r="A65" s="42"/>
      <c r="B65" s="17"/>
      <c r="C65" s="17"/>
      <c r="D65" s="87"/>
      <c r="E65" s="18"/>
      <c r="F65" s="18"/>
      <c r="G65" s="22"/>
      <c r="H65" s="58"/>
      <c r="I65" s="27"/>
      <c r="J65" s="135"/>
      <c r="K65" s="62"/>
    </row>
    <row r="66" spans="1:11" ht="13.5">
      <c r="A66" s="43" t="s">
        <v>14</v>
      </c>
      <c r="B66" s="9" t="s">
        <v>10</v>
      </c>
      <c r="C66" s="9"/>
      <c r="D66" s="88"/>
      <c r="E66" s="122"/>
      <c r="F66" s="12"/>
      <c r="G66" s="28"/>
      <c r="H66" s="20"/>
      <c r="I66" s="28"/>
      <c r="J66" s="136"/>
      <c r="K66" s="63"/>
    </row>
    <row r="67" spans="1:11" s="5" customFormat="1" ht="13.5">
      <c r="A67" s="44" t="s">
        <v>24</v>
      </c>
      <c r="B67" s="11" t="s">
        <v>30</v>
      </c>
      <c r="C67" s="89">
        <f>C73+C77+C82+C88+C94+C95+C93</f>
        <v>52881.8</v>
      </c>
      <c r="D67" s="89">
        <f>D73+D77+D82+D88+D94+D95+D93</f>
        <v>45352.2</v>
      </c>
      <c r="E67" s="89">
        <f>E73+E77+E82+E88+E94+E95+E93</f>
        <v>42675.299999999996</v>
      </c>
      <c r="F67" s="89">
        <f>F73+F77+F82+F88+F94+F95+F93</f>
        <v>43460.50000000001</v>
      </c>
      <c r="G67" s="26">
        <f>F67/F174</f>
        <v>0.10330272555852596</v>
      </c>
      <c r="H67" s="56">
        <f>F67-D67</f>
        <v>-1891.6999999999898</v>
      </c>
      <c r="I67" s="26">
        <f>F67/D67</f>
        <v>0.9582886827981886</v>
      </c>
      <c r="J67" s="135">
        <f>F67-E67</f>
        <v>785.2000000000116</v>
      </c>
      <c r="K67" s="61"/>
    </row>
    <row r="68" spans="1:11" ht="13.5">
      <c r="A68" s="40"/>
      <c r="B68" s="13" t="s">
        <v>11</v>
      </c>
      <c r="C68" s="13"/>
      <c r="D68" s="12"/>
      <c r="E68" s="122"/>
      <c r="F68" s="12"/>
      <c r="G68" s="29"/>
      <c r="H68" s="20"/>
      <c r="I68" s="29"/>
      <c r="J68" s="136"/>
      <c r="K68" s="63"/>
    </row>
    <row r="69" spans="1:11" ht="13.5">
      <c r="A69" s="40"/>
      <c r="B69" s="14" t="s">
        <v>168</v>
      </c>
      <c r="C69" s="12">
        <f>C75+C79+C84+C90</f>
        <v>30398.999999999996</v>
      </c>
      <c r="D69" s="12">
        <f aca="true" t="shared" si="10" ref="C69:F70">D75+D79+D84+D90</f>
        <v>26310.800000000003</v>
      </c>
      <c r="E69" s="122">
        <f t="shared" si="10"/>
        <v>23779.3</v>
      </c>
      <c r="F69" s="12">
        <f t="shared" si="10"/>
        <v>25167.6</v>
      </c>
      <c r="G69" s="29">
        <f>F69/F174</f>
        <v>0.059821715713504385</v>
      </c>
      <c r="H69" s="20">
        <f>F69-D69</f>
        <v>-1143.2000000000044</v>
      </c>
      <c r="I69" s="29">
        <f>F69/D69</f>
        <v>0.9565501619106981</v>
      </c>
      <c r="J69" s="136">
        <f>F69-E69</f>
        <v>1388.2999999999993</v>
      </c>
      <c r="K69" s="63"/>
    </row>
    <row r="70" spans="1:12" ht="13.5">
      <c r="A70" s="40"/>
      <c r="B70" s="14" t="s">
        <v>169</v>
      </c>
      <c r="C70" s="12">
        <f t="shared" si="10"/>
        <v>7964.5</v>
      </c>
      <c r="D70" s="12">
        <f t="shared" si="10"/>
        <v>6103.4</v>
      </c>
      <c r="E70" s="122">
        <f t="shared" si="10"/>
        <v>5588</v>
      </c>
      <c r="F70" s="12">
        <f t="shared" si="10"/>
        <v>5754.6</v>
      </c>
      <c r="G70" s="29">
        <f>F70/F174</f>
        <v>0.01367830247003816</v>
      </c>
      <c r="H70" s="20">
        <f>F70-D70</f>
        <v>-348.7999999999993</v>
      </c>
      <c r="I70" s="29">
        <f>F70/D70</f>
        <v>0.942851525379297</v>
      </c>
      <c r="J70" s="136">
        <f aca="true" t="shared" si="11" ref="J70:J96">F70-E70</f>
        <v>166.60000000000036</v>
      </c>
      <c r="K70" s="63"/>
      <c r="L70" s="6" t="s">
        <v>14</v>
      </c>
    </row>
    <row r="71" spans="1:11" ht="13.5">
      <c r="A71" s="40"/>
      <c r="B71" s="14" t="s">
        <v>170</v>
      </c>
      <c r="C71" s="12">
        <f>C86</f>
        <v>2102</v>
      </c>
      <c r="D71" s="12">
        <f>D86</f>
        <v>1835.8</v>
      </c>
      <c r="E71" s="122">
        <f>E86</f>
        <v>583.7</v>
      </c>
      <c r="F71" s="12">
        <f>F86</f>
        <v>1467.2</v>
      </c>
      <c r="G71" s="29">
        <f>F71/F174</f>
        <v>0.00348743707365238</v>
      </c>
      <c r="H71" s="20">
        <f>F71-D71</f>
        <v>-368.5999999999999</v>
      </c>
      <c r="I71" s="29">
        <f>F71/D71</f>
        <v>0.7992156008279769</v>
      </c>
      <c r="J71" s="136">
        <f t="shared" si="11"/>
        <v>883.5</v>
      </c>
      <c r="K71" s="63"/>
    </row>
    <row r="72" spans="1:11" ht="13.5">
      <c r="A72" s="40"/>
      <c r="B72" s="15" t="s">
        <v>171</v>
      </c>
      <c r="C72" s="90">
        <f>C87+C81</f>
        <v>1614.9</v>
      </c>
      <c r="D72" s="90">
        <f>D87+D81</f>
        <v>1724.4</v>
      </c>
      <c r="E72" s="153">
        <f>E87+E81+E92</f>
        <v>3613.6</v>
      </c>
      <c r="F72" s="90">
        <f>F87+F81</f>
        <v>1724.4</v>
      </c>
      <c r="G72" s="29">
        <f>F72/F174</f>
        <v>0.004098784412354256</v>
      </c>
      <c r="H72" s="20">
        <f>F72-D72</f>
        <v>0</v>
      </c>
      <c r="I72" s="29">
        <f>F72/D72</f>
        <v>1</v>
      </c>
      <c r="J72" s="136">
        <f t="shared" si="11"/>
        <v>-1889.1999999999998</v>
      </c>
      <c r="K72" s="63"/>
    </row>
    <row r="73" spans="1:11" ht="27">
      <c r="A73" s="40" t="s">
        <v>85</v>
      </c>
      <c r="B73" s="15" t="s">
        <v>103</v>
      </c>
      <c r="C73" s="90">
        <f>C75+C76</f>
        <v>1350.9</v>
      </c>
      <c r="D73" s="90">
        <f>D75+D76</f>
        <v>1342.2</v>
      </c>
      <c r="E73" s="90">
        <f>E75+E76</f>
        <v>1040.3</v>
      </c>
      <c r="F73" s="90">
        <f>F75+F76</f>
        <v>1285.6</v>
      </c>
      <c r="G73" s="29">
        <f>F73/F174</f>
        <v>0.003055785920043279</v>
      </c>
      <c r="H73" s="20">
        <f>F73-D73</f>
        <v>-56.600000000000136</v>
      </c>
      <c r="I73" s="29">
        <f>F73/D73</f>
        <v>0.957830427656087</v>
      </c>
      <c r="J73" s="136">
        <f t="shared" si="11"/>
        <v>245.29999999999995</v>
      </c>
      <c r="K73" s="63"/>
    </row>
    <row r="74" spans="1:11" ht="13.5">
      <c r="A74" s="40"/>
      <c r="B74" s="13" t="s">
        <v>11</v>
      </c>
      <c r="C74" s="13"/>
      <c r="D74" s="90"/>
      <c r="E74" s="122"/>
      <c r="F74" s="12"/>
      <c r="G74" s="29"/>
      <c r="H74" s="20"/>
      <c r="I74" s="29"/>
      <c r="J74" s="136"/>
      <c r="K74" s="63"/>
    </row>
    <row r="75" spans="1:11" ht="13.5">
      <c r="A75" s="40"/>
      <c r="B75" s="14" t="s">
        <v>172</v>
      </c>
      <c r="C75" s="90">
        <v>1070.5</v>
      </c>
      <c r="D75" s="90">
        <v>1230.3</v>
      </c>
      <c r="E75" s="122">
        <v>923.4</v>
      </c>
      <c r="F75" s="12">
        <v>1173.8</v>
      </c>
      <c r="G75" s="29">
        <f>F75/F174</f>
        <v>0.002790044736268514</v>
      </c>
      <c r="H75" s="20">
        <f>F75-D75</f>
        <v>-56.5</v>
      </c>
      <c r="I75" s="29">
        <f>F75/D75</f>
        <v>0.9540762415670975</v>
      </c>
      <c r="J75" s="136">
        <f t="shared" si="11"/>
        <v>250.39999999999998</v>
      </c>
      <c r="K75" s="63"/>
    </row>
    <row r="76" spans="1:11" ht="13.5">
      <c r="A76" s="40"/>
      <c r="B76" s="14" t="s">
        <v>169</v>
      </c>
      <c r="C76" s="90">
        <v>280.4</v>
      </c>
      <c r="D76" s="90">
        <v>111.9</v>
      </c>
      <c r="E76" s="122">
        <v>116.9</v>
      </c>
      <c r="F76" s="12">
        <v>111.8</v>
      </c>
      <c r="G76" s="29">
        <f>F76/F174</f>
        <v>0.0002657411837747656</v>
      </c>
      <c r="H76" s="20">
        <f>F76-D76</f>
        <v>-0.10000000000000853</v>
      </c>
      <c r="I76" s="29">
        <f>F76/D76</f>
        <v>0.9991063449508489</v>
      </c>
      <c r="J76" s="136">
        <f t="shared" si="11"/>
        <v>-5.1000000000000085</v>
      </c>
      <c r="K76" s="63"/>
    </row>
    <row r="77" spans="1:11" ht="40.5">
      <c r="A77" s="40" t="s">
        <v>86</v>
      </c>
      <c r="B77" s="15" t="s">
        <v>104</v>
      </c>
      <c r="C77" s="90">
        <v>3497</v>
      </c>
      <c r="D77" s="90">
        <v>2331</v>
      </c>
      <c r="E77" s="122">
        <v>2005.7</v>
      </c>
      <c r="F77" s="12">
        <v>2235.1</v>
      </c>
      <c r="G77" s="29">
        <f>F77/F174</f>
        <v>0.005312684435196588</v>
      </c>
      <c r="H77" s="20">
        <f>F77-D77</f>
        <v>-95.90000000000009</v>
      </c>
      <c r="I77" s="29">
        <f>F77/D77</f>
        <v>0.9588588588588588</v>
      </c>
      <c r="J77" s="136">
        <f t="shared" si="11"/>
        <v>229.39999999999986</v>
      </c>
      <c r="K77" s="63"/>
    </row>
    <row r="78" spans="1:11" ht="13.5">
      <c r="A78" s="40"/>
      <c r="B78" s="13" t="s">
        <v>11</v>
      </c>
      <c r="C78" s="13"/>
      <c r="D78" s="90"/>
      <c r="E78" s="122"/>
      <c r="F78" s="12"/>
      <c r="G78" s="29"/>
      <c r="H78" s="20"/>
      <c r="I78" s="29"/>
      <c r="J78" s="136"/>
      <c r="K78" s="63"/>
    </row>
    <row r="79" spans="1:11" ht="13.5">
      <c r="A79" s="40"/>
      <c r="B79" s="14" t="s">
        <v>172</v>
      </c>
      <c r="C79" s="90">
        <v>2617.1</v>
      </c>
      <c r="D79" s="90">
        <v>1690.4</v>
      </c>
      <c r="E79" s="122">
        <v>1474.5</v>
      </c>
      <c r="F79" s="12">
        <v>1605.8</v>
      </c>
      <c r="G79" s="29">
        <f>F79/F174</f>
        <v>0.003816880079655801</v>
      </c>
      <c r="H79" s="20">
        <f>F79-D79</f>
        <v>-84.60000000000014</v>
      </c>
      <c r="I79" s="29">
        <f>F79/D79</f>
        <v>0.9499526739233317</v>
      </c>
      <c r="J79" s="136">
        <f t="shared" si="11"/>
        <v>131.29999999999995</v>
      </c>
      <c r="K79" s="63"/>
    </row>
    <row r="80" spans="1:11" ht="13.5">
      <c r="A80" s="40"/>
      <c r="B80" s="14" t="s">
        <v>173</v>
      </c>
      <c r="C80" s="90">
        <v>685.7</v>
      </c>
      <c r="D80" s="90">
        <v>358.5</v>
      </c>
      <c r="E80" s="122">
        <v>304.6</v>
      </c>
      <c r="F80" s="12">
        <v>347.2</v>
      </c>
      <c r="G80" s="29">
        <f>F80/F174</f>
        <v>0.0008252713685742273</v>
      </c>
      <c r="H80" s="20">
        <f>F80-D80</f>
        <v>-11.300000000000011</v>
      </c>
      <c r="I80" s="29">
        <f>F80/D80</f>
        <v>0.9684797768479777</v>
      </c>
      <c r="J80" s="136">
        <f t="shared" si="11"/>
        <v>42.599999999999966</v>
      </c>
      <c r="K80" s="63"/>
    </row>
    <row r="81" spans="1:11" ht="13.5">
      <c r="A81" s="40"/>
      <c r="B81" s="15" t="s">
        <v>171</v>
      </c>
      <c r="C81" s="90">
        <v>110.4</v>
      </c>
      <c r="D81" s="90">
        <v>0</v>
      </c>
      <c r="E81" s="122">
        <v>0</v>
      </c>
      <c r="F81" s="12">
        <v>0</v>
      </c>
      <c r="G81" s="29">
        <f>F81/F174</f>
        <v>0</v>
      </c>
      <c r="H81" s="20">
        <f>F81-D81</f>
        <v>0</v>
      </c>
      <c r="I81" s="29">
        <v>0</v>
      </c>
      <c r="J81" s="136">
        <f t="shared" si="11"/>
        <v>0</v>
      </c>
      <c r="K81" s="63"/>
    </row>
    <row r="82" spans="1:11" ht="40.5">
      <c r="A82" s="40" t="s">
        <v>87</v>
      </c>
      <c r="B82" s="15" t="s">
        <v>105</v>
      </c>
      <c r="C82" s="90">
        <v>38096.3</v>
      </c>
      <c r="D82" s="90">
        <v>33606.8</v>
      </c>
      <c r="E82" s="122">
        <v>34547.7</v>
      </c>
      <c r="F82" s="122">
        <v>31896.2</v>
      </c>
      <c r="G82" s="29">
        <f>F82/F174</f>
        <v>0.07581515157349444</v>
      </c>
      <c r="H82" s="20">
        <f>F82-D82</f>
        <v>-1710.6000000000022</v>
      </c>
      <c r="I82" s="29">
        <f>F82/D82</f>
        <v>0.9490995869883475</v>
      </c>
      <c r="J82" s="136">
        <f t="shared" si="11"/>
        <v>-2651.4999999999964</v>
      </c>
      <c r="K82" s="63"/>
    </row>
    <row r="83" spans="1:11" ht="13.5">
      <c r="A83" s="40"/>
      <c r="B83" s="13" t="s">
        <v>11</v>
      </c>
      <c r="C83" s="13"/>
      <c r="D83" s="90"/>
      <c r="E83" s="122"/>
      <c r="F83" s="12"/>
      <c r="G83" s="29"/>
      <c r="H83" s="20"/>
      <c r="I83" s="29"/>
      <c r="J83" s="136"/>
      <c r="K83" s="63"/>
    </row>
    <row r="84" spans="1:11" ht="13.5">
      <c r="A84" s="40"/>
      <c r="B84" s="14" t="s">
        <v>168</v>
      </c>
      <c r="C84" s="90">
        <v>22601.1</v>
      </c>
      <c r="D84" s="12">
        <v>20350.7</v>
      </c>
      <c r="E84" s="122">
        <v>19126.3</v>
      </c>
      <c r="F84" s="12">
        <v>19357.7</v>
      </c>
      <c r="G84" s="29">
        <f>F84/F174</f>
        <v>0.04601196881177799</v>
      </c>
      <c r="H84" s="20">
        <f>F84-D84</f>
        <v>-993</v>
      </c>
      <c r="I84" s="29">
        <f>F84/D84</f>
        <v>0.9512056096350494</v>
      </c>
      <c r="J84" s="136">
        <f t="shared" si="11"/>
        <v>231.40000000000146</v>
      </c>
      <c r="K84" s="63"/>
    </row>
    <row r="85" spans="1:11" ht="13.5">
      <c r="A85" s="40"/>
      <c r="B85" s="14" t="s">
        <v>169</v>
      </c>
      <c r="C85" s="90">
        <v>5921.5</v>
      </c>
      <c r="D85" s="12">
        <v>4876.8</v>
      </c>
      <c r="E85" s="122">
        <v>4610</v>
      </c>
      <c r="F85" s="12">
        <v>4545.5</v>
      </c>
      <c r="G85" s="29">
        <f>F85/F174</f>
        <v>0.010804351975386378</v>
      </c>
      <c r="H85" s="20">
        <f>F85-D85</f>
        <v>-331.3000000000002</v>
      </c>
      <c r="I85" s="29">
        <f>F85/D85</f>
        <v>0.9320661089238845</v>
      </c>
      <c r="J85" s="136">
        <f t="shared" si="11"/>
        <v>-64.5</v>
      </c>
      <c r="K85" s="63"/>
    </row>
    <row r="86" spans="1:11" ht="13.5">
      <c r="A86" s="40"/>
      <c r="B86" s="14" t="s">
        <v>170</v>
      </c>
      <c r="C86" s="90">
        <v>2102</v>
      </c>
      <c r="D86" s="90">
        <v>1835.8</v>
      </c>
      <c r="E86" s="122">
        <v>583.7</v>
      </c>
      <c r="F86" s="12">
        <v>1467.2</v>
      </c>
      <c r="G86" s="29">
        <f>F86/F174</f>
        <v>0.00348743707365238</v>
      </c>
      <c r="H86" s="20">
        <f>F86-D86</f>
        <v>-368.5999999999999</v>
      </c>
      <c r="I86" s="29">
        <f>F86/D86</f>
        <v>0.7992156008279769</v>
      </c>
      <c r="J86" s="136">
        <f t="shared" si="11"/>
        <v>883.5</v>
      </c>
      <c r="K86" s="63"/>
    </row>
    <row r="87" spans="1:11" ht="13.5">
      <c r="A87" s="40"/>
      <c r="B87" s="15" t="s">
        <v>171</v>
      </c>
      <c r="C87" s="90">
        <v>1504.5</v>
      </c>
      <c r="D87" s="12">
        <v>1724.4</v>
      </c>
      <c r="E87" s="122">
        <v>3508.5</v>
      </c>
      <c r="F87" s="12">
        <v>1724.4</v>
      </c>
      <c r="G87" s="29">
        <f>F87/F174</f>
        <v>0.004098784412354256</v>
      </c>
      <c r="H87" s="20">
        <f>F87-D87</f>
        <v>0</v>
      </c>
      <c r="I87" s="29">
        <f>F87/D87</f>
        <v>1</v>
      </c>
      <c r="J87" s="136">
        <f t="shared" si="11"/>
        <v>-1784.1</v>
      </c>
      <c r="K87" s="63"/>
    </row>
    <row r="88" spans="1:11" ht="40.5">
      <c r="A88" s="40" t="s">
        <v>107</v>
      </c>
      <c r="B88" s="15" t="s">
        <v>109</v>
      </c>
      <c r="C88" s="90">
        <v>6109.5</v>
      </c>
      <c r="D88" s="90">
        <v>4848.2</v>
      </c>
      <c r="E88" s="122">
        <v>3348.5</v>
      </c>
      <c r="F88" s="12">
        <v>4830.5</v>
      </c>
      <c r="G88" s="29">
        <f>F88/F174</f>
        <v>0.011481778069982157</v>
      </c>
      <c r="H88" s="20">
        <f>F88-D88</f>
        <v>-17.699999999999818</v>
      </c>
      <c r="I88" s="29">
        <f>F88/D88</f>
        <v>0.9963491605131802</v>
      </c>
      <c r="J88" s="136">
        <f t="shared" si="11"/>
        <v>1482</v>
      </c>
      <c r="K88" s="63"/>
    </row>
    <row r="89" spans="1:11" ht="13.5">
      <c r="A89" s="40"/>
      <c r="B89" s="15" t="s">
        <v>11</v>
      </c>
      <c r="C89" s="90"/>
      <c r="D89" s="90"/>
      <c r="E89" s="122"/>
      <c r="F89" s="12"/>
      <c r="G89" s="29"/>
      <c r="H89" s="20"/>
      <c r="I89" s="29"/>
      <c r="J89" s="136"/>
      <c r="K89" s="63"/>
    </row>
    <row r="90" spans="1:11" ht="13.5">
      <c r="A90" s="40"/>
      <c r="B90" s="14" t="s">
        <v>172</v>
      </c>
      <c r="C90" s="90">
        <v>4110.3</v>
      </c>
      <c r="D90" s="90">
        <v>3039.4</v>
      </c>
      <c r="E90" s="122">
        <v>2255.1</v>
      </c>
      <c r="F90" s="12">
        <v>3030.3</v>
      </c>
      <c r="G90" s="29">
        <f>F90/F174</f>
        <v>0.007202822085802077</v>
      </c>
      <c r="H90" s="20">
        <f aca="true" t="shared" si="12" ref="H90:H97">F90-D90</f>
        <v>-9.099999999999909</v>
      </c>
      <c r="I90" s="29">
        <f aca="true" t="shared" si="13" ref="I90:I97">F90/D90</f>
        <v>0.9970059880239521</v>
      </c>
      <c r="J90" s="136">
        <f t="shared" si="11"/>
        <v>775.2000000000003</v>
      </c>
      <c r="K90" s="63"/>
    </row>
    <row r="91" spans="1:11" ht="13.5">
      <c r="A91" s="40"/>
      <c r="B91" s="14" t="s">
        <v>169</v>
      </c>
      <c r="C91" s="90">
        <v>1076.9</v>
      </c>
      <c r="D91" s="90">
        <v>756.2</v>
      </c>
      <c r="E91" s="122">
        <v>556.5</v>
      </c>
      <c r="F91" s="12">
        <v>750.1</v>
      </c>
      <c r="G91" s="29">
        <f>F91/F174</f>
        <v>0.0017829379423027877</v>
      </c>
      <c r="H91" s="20">
        <f t="shared" si="12"/>
        <v>-6.100000000000023</v>
      </c>
      <c r="I91" s="29">
        <f t="shared" si="13"/>
        <v>0.9919333509653531</v>
      </c>
      <c r="J91" s="136">
        <f t="shared" si="11"/>
        <v>193.60000000000002</v>
      </c>
      <c r="K91" s="63"/>
    </row>
    <row r="92" spans="1:11" ht="13.5">
      <c r="A92" s="40"/>
      <c r="B92" s="15" t="s">
        <v>171</v>
      </c>
      <c r="C92" s="90">
        <v>0</v>
      </c>
      <c r="D92" s="90">
        <v>77.7</v>
      </c>
      <c r="E92" s="122">
        <v>105.1</v>
      </c>
      <c r="F92" s="12">
        <v>77.7</v>
      </c>
      <c r="G92" s="29">
        <f>F92/F174</f>
        <v>0.00018468774578979684</v>
      </c>
      <c r="H92" s="20">
        <f t="shared" si="12"/>
        <v>0</v>
      </c>
      <c r="I92" s="29">
        <f t="shared" si="13"/>
        <v>1</v>
      </c>
      <c r="J92" s="136">
        <f t="shared" si="11"/>
        <v>-27.39999999999999</v>
      </c>
      <c r="K92" s="63"/>
    </row>
    <row r="93" spans="1:11" ht="13.5">
      <c r="A93" s="40" t="s">
        <v>158</v>
      </c>
      <c r="B93" s="14" t="s">
        <v>159</v>
      </c>
      <c r="C93" s="90">
        <v>0</v>
      </c>
      <c r="D93" s="90">
        <v>312.3</v>
      </c>
      <c r="E93" s="122">
        <v>0</v>
      </c>
      <c r="F93" s="12">
        <v>312.3</v>
      </c>
      <c r="G93" s="29">
        <f>F93/F174</f>
        <v>0.0007423163836570599</v>
      </c>
      <c r="H93" s="20">
        <f t="shared" si="12"/>
        <v>0</v>
      </c>
      <c r="I93" s="29">
        <f t="shared" si="13"/>
        <v>1</v>
      </c>
      <c r="J93" s="136">
        <f t="shared" si="11"/>
        <v>312.3</v>
      </c>
      <c r="K93" s="63"/>
    </row>
    <row r="94" spans="1:11" ht="13.5">
      <c r="A94" s="40" t="s">
        <v>26</v>
      </c>
      <c r="B94" s="15" t="s">
        <v>27</v>
      </c>
      <c r="C94" s="90">
        <v>1530</v>
      </c>
      <c r="D94" s="90">
        <v>0</v>
      </c>
      <c r="E94" s="122">
        <v>0</v>
      </c>
      <c r="F94" s="12">
        <v>0</v>
      </c>
      <c r="G94" s="29">
        <f>F94/F174</f>
        <v>0</v>
      </c>
      <c r="H94" s="20">
        <f t="shared" si="12"/>
        <v>0</v>
      </c>
      <c r="I94" s="29">
        <v>0</v>
      </c>
      <c r="J94" s="136">
        <f t="shared" si="11"/>
        <v>0</v>
      </c>
      <c r="K94" s="63"/>
    </row>
    <row r="95" spans="1:11" s="5" customFormat="1" ht="13.5">
      <c r="A95" s="40" t="s">
        <v>75</v>
      </c>
      <c r="B95" s="15" t="s">
        <v>28</v>
      </c>
      <c r="C95" s="90">
        <v>2298.1</v>
      </c>
      <c r="D95" s="90">
        <v>2911.7</v>
      </c>
      <c r="E95" s="122">
        <v>1733.1</v>
      </c>
      <c r="F95" s="12">
        <v>2900.8</v>
      </c>
      <c r="G95" s="29">
        <f>F95/F174</f>
        <v>0.006895009176152415</v>
      </c>
      <c r="H95" s="20">
        <f t="shared" si="12"/>
        <v>-10.899999999999636</v>
      </c>
      <c r="I95" s="29">
        <f t="shared" si="13"/>
        <v>0.9962564824672873</v>
      </c>
      <c r="J95" s="136">
        <f t="shared" si="11"/>
        <v>1167.7000000000003</v>
      </c>
      <c r="K95" s="61"/>
    </row>
    <row r="96" spans="1:11" s="5" customFormat="1" ht="40.5">
      <c r="A96" s="44" t="s">
        <v>115</v>
      </c>
      <c r="B96" s="15" t="s">
        <v>116</v>
      </c>
      <c r="C96" s="90">
        <v>58.3</v>
      </c>
      <c r="D96" s="90">
        <v>58.3</v>
      </c>
      <c r="E96" s="122">
        <v>0</v>
      </c>
      <c r="F96" s="12">
        <v>58.2</v>
      </c>
      <c r="G96" s="29">
        <f>F96/F174</f>
        <v>0.00013833753931745402</v>
      </c>
      <c r="H96" s="20">
        <f t="shared" si="12"/>
        <v>-0.09999999999999432</v>
      </c>
      <c r="I96" s="29">
        <f t="shared" si="13"/>
        <v>0.9982847341337908</v>
      </c>
      <c r="J96" s="136">
        <f t="shared" si="11"/>
        <v>58.2</v>
      </c>
      <c r="K96" s="61"/>
    </row>
    <row r="97" spans="1:11" ht="13.5">
      <c r="A97" s="44" t="s">
        <v>29</v>
      </c>
      <c r="B97" s="11" t="s">
        <v>31</v>
      </c>
      <c r="C97" s="89">
        <f>C99+C100+C102</f>
        <v>30930</v>
      </c>
      <c r="D97" s="89">
        <f>D99+D100+D101+D102</f>
        <v>27516.4</v>
      </c>
      <c r="E97" s="152">
        <f>E99+E100+E101+E102</f>
        <v>132468.7</v>
      </c>
      <c r="F97" s="10">
        <f>F99+F100+F101+F102</f>
        <v>27514.7</v>
      </c>
      <c r="G97" s="51">
        <f>F97/F174</f>
        <v>0.06540061671920878</v>
      </c>
      <c r="H97" s="56">
        <f t="shared" si="12"/>
        <v>-1.7000000000007276</v>
      </c>
      <c r="I97" s="26">
        <f t="shared" si="13"/>
        <v>0.999938218662325</v>
      </c>
      <c r="J97" s="135">
        <f>F97-E97</f>
        <v>-104954.00000000001</v>
      </c>
      <c r="K97" s="63"/>
    </row>
    <row r="98" spans="1:11" ht="13.5">
      <c r="A98" s="40"/>
      <c r="B98" s="13" t="s">
        <v>11</v>
      </c>
      <c r="C98" s="13"/>
      <c r="D98" s="12"/>
      <c r="E98" s="122"/>
      <c r="F98" s="12"/>
      <c r="G98" s="29"/>
      <c r="H98" s="20"/>
      <c r="I98" s="29"/>
      <c r="J98" s="136"/>
      <c r="K98" s="63"/>
    </row>
    <row r="99" spans="1:11" ht="13.5">
      <c r="A99" s="8" t="s">
        <v>88</v>
      </c>
      <c r="B99" s="14" t="s">
        <v>117</v>
      </c>
      <c r="C99" s="12">
        <v>5230</v>
      </c>
      <c r="D99" s="12">
        <v>1000</v>
      </c>
      <c r="E99" s="169">
        <v>0</v>
      </c>
      <c r="F99" s="53">
        <v>1000</v>
      </c>
      <c r="G99" s="29">
        <f>F99/F174</f>
        <v>0.0023769336652483507</v>
      </c>
      <c r="H99" s="20">
        <f aca="true" t="shared" si="14" ref="H99:H104">F99-D99</f>
        <v>0</v>
      </c>
      <c r="I99" s="29">
        <f aca="true" t="shared" si="15" ref="I99:I104">F99/D99</f>
        <v>1</v>
      </c>
      <c r="J99" s="136">
        <f aca="true" t="shared" si="16" ref="J99:J104">F99-E99</f>
        <v>1000</v>
      </c>
      <c r="K99" s="63"/>
    </row>
    <row r="100" spans="1:11" s="5" customFormat="1" ht="13.5">
      <c r="A100" s="8"/>
      <c r="B100" s="14" t="s">
        <v>89</v>
      </c>
      <c r="C100" s="12">
        <v>25000</v>
      </c>
      <c r="D100" s="12">
        <v>21005.5</v>
      </c>
      <c r="E100" s="170">
        <v>17767.6</v>
      </c>
      <c r="F100" s="125">
        <v>21005.5</v>
      </c>
      <c r="G100" s="29">
        <f>F100/F174</f>
        <v>0.049928680105374226</v>
      </c>
      <c r="H100" s="20">
        <f t="shared" si="14"/>
        <v>0</v>
      </c>
      <c r="I100" s="29">
        <f t="shared" si="15"/>
        <v>1</v>
      </c>
      <c r="J100" s="136">
        <f t="shared" si="16"/>
        <v>3237.9000000000015</v>
      </c>
      <c r="K100" s="61"/>
    </row>
    <row r="101" spans="1:11" s="5" customFormat="1" ht="40.5">
      <c r="A101" s="8"/>
      <c r="B101" s="14" t="s">
        <v>174</v>
      </c>
      <c r="C101" s="12">
        <v>0</v>
      </c>
      <c r="D101" s="12">
        <v>5110.9</v>
      </c>
      <c r="E101" s="171">
        <v>114701.1</v>
      </c>
      <c r="F101" s="53">
        <v>5110.9</v>
      </c>
      <c r="G101" s="29">
        <f>F101/F174</f>
        <v>0.012148270269717794</v>
      </c>
      <c r="H101" s="20">
        <f t="shared" si="14"/>
        <v>0</v>
      </c>
      <c r="I101" s="29">
        <f t="shared" si="15"/>
        <v>1</v>
      </c>
      <c r="J101" s="136">
        <f t="shared" si="16"/>
        <v>-109590.20000000001</v>
      </c>
      <c r="K101" s="61"/>
    </row>
    <row r="102" spans="1:11" s="5" customFormat="1" ht="13.5">
      <c r="A102" s="8" t="s">
        <v>118</v>
      </c>
      <c r="B102" s="14" t="s">
        <v>119</v>
      </c>
      <c r="C102" s="12">
        <v>700</v>
      </c>
      <c r="D102" s="12">
        <v>400</v>
      </c>
      <c r="E102" s="169">
        <v>0</v>
      </c>
      <c r="F102" s="53">
        <v>398.3</v>
      </c>
      <c r="G102" s="29">
        <f>F102/F174</f>
        <v>0.000946732678868418</v>
      </c>
      <c r="H102" s="20">
        <f t="shared" si="14"/>
        <v>-1.6999999999999886</v>
      </c>
      <c r="I102" s="29">
        <f t="shared" si="15"/>
        <v>0.99575</v>
      </c>
      <c r="J102" s="136">
        <f t="shared" si="16"/>
        <v>398.3</v>
      </c>
      <c r="K102" s="61"/>
    </row>
    <row r="103" spans="1:11" ht="13.5">
      <c r="A103" s="44" t="s">
        <v>25</v>
      </c>
      <c r="B103" s="9" t="s">
        <v>12</v>
      </c>
      <c r="C103" s="10">
        <f>C104+C108+C111+C122</f>
        <v>215603.8</v>
      </c>
      <c r="D103" s="10">
        <f>D104+D108+D111+D122</f>
        <v>304056.9</v>
      </c>
      <c r="E103" s="152">
        <f>E104+E108+E111+E122</f>
        <v>336255</v>
      </c>
      <c r="F103" s="10">
        <f>F104+F108+F111+F122</f>
        <v>303889.39999999997</v>
      </c>
      <c r="G103" s="51">
        <f>F103/F174</f>
        <v>0.722324945372122</v>
      </c>
      <c r="H103" s="56">
        <f t="shared" si="14"/>
        <v>-167.5000000000582</v>
      </c>
      <c r="I103" s="26">
        <f t="shared" si="15"/>
        <v>0.9994491162673826</v>
      </c>
      <c r="J103" s="135">
        <f t="shared" si="16"/>
        <v>-32365.600000000035</v>
      </c>
      <c r="K103" s="63"/>
    </row>
    <row r="104" spans="1:11" ht="13.5">
      <c r="A104" s="40" t="s">
        <v>108</v>
      </c>
      <c r="B104" s="115" t="s">
        <v>150</v>
      </c>
      <c r="C104" s="117">
        <f>C106+C107</f>
        <v>1750</v>
      </c>
      <c r="D104" s="117">
        <f>D106+D107</f>
        <v>12884.1</v>
      </c>
      <c r="E104" s="172">
        <f>E106+E107</f>
        <v>66405.4</v>
      </c>
      <c r="F104" s="117">
        <f>F106+F107</f>
        <v>12884.1</v>
      </c>
      <c r="G104" s="29">
        <f>F104/F174</f>
        <v>0.030624651036426274</v>
      </c>
      <c r="H104" s="20">
        <f t="shared" si="14"/>
        <v>0</v>
      </c>
      <c r="I104" s="29">
        <f t="shared" si="15"/>
        <v>1</v>
      </c>
      <c r="J104" s="136">
        <f t="shared" si="16"/>
        <v>-53521.299999999996</v>
      </c>
      <c r="K104" s="63"/>
    </row>
    <row r="105" spans="1:11" ht="13.5">
      <c r="A105" s="40"/>
      <c r="B105" s="115" t="s">
        <v>11</v>
      </c>
      <c r="C105" s="10"/>
      <c r="D105" s="10"/>
      <c r="E105" s="152"/>
      <c r="F105" s="10"/>
      <c r="G105" s="29"/>
      <c r="H105" s="56"/>
      <c r="I105" s="26"/>
      <c r="J105" s="135"/>
      <c r="K105" s="63"/>
    </row>
    <row r="106" spans="1:11" ht="27">
      <c r="A106" s="40"/>
      <c r="B106" s="116" t="s">
        <v>175</v>
      </c>
      <c r="C106" s="117">
        <v>1750</v>
      </c>
      <c r="D106" s="117">
        <v>2291.1</v>
      </c>
      <c r="E106" s="172">
        <v>2405.4</v>
      </c>
      <c r="F106" s="117">
        <v>2291.1</v>
      </c>
      <c r="G106" s="29">
        <f>F106/F174</f>
        <v>0.005445792720450496</v>
      </c>
      <c r="H106" s="20">
        <f>F106-D106</f>
        <v>0</v>
      </c>
      <c r="I106" s="29">
        <f>F106/D106</f>
        <v>1</v>
      </c>
      <c r="J106" s="136">
        <f>F106-E106</f>
        <v>-114.30000000000018</v>
      </c>
      <c r="K106" s="63"/>
    </row>
    <row r="107" spans="1:11" ht="13.5">
      <c r="A107" s="40"/>
      <c r="B107" s="116" t="s">
        <v>198</v>
      </c>
      <c r="C107" s="117">
        <v>0</v>
      </c>
      <c r="D107" s="117">
        <v>10593</v>
      </c>
      <c r="E107" s="172">
        <v>64000</v>
      </c>
      <c r="F107" s="117">
        <v>10593</v>
      </c>
      <c r="G107" s="29">
        <f>F107/F174</f>
        <v>0.025178858315975775</v>
      </c>
      <c r="H107" s="20">
        <f>F107-D107</f>
        <v>0</v>
      </c>
      <c r="I107" s="29">
        <f>F107/D107</f>
        <v>1</v>
      </c>
      <c r="J107" s="136">
        <f>F107-E107</f>
        <v>-53407</v>
      </c>
      <c r="K107" s="63"/>
    </row>
    <row r="108" spans="1:11" ht="13.5">
      <c r="A108" s="40" t="s">
        <v>33</v>
      </c>
      <c r="B108" s="13" t="s">
        <v>34</v>
      </c>
      <c r="C108" s="12">
        <f>C110</f>
        <v>1973.3</v>
      </c>
      <c r="D108" s="12">
        <f>D110</f>
        <v>1973.3</v>
      </c>
      <c r="E108" s="122">
        <f>E110</f>
        <v>1892.6</v>
      </c>
      <c r="F108" s="12">
        <f>F110</f>
        <v>1973.3</v>
      </c>
      <c r="G108" s="29">
        <f>F108/F174</f>
        <v>0.00469040320163457</v>
      </c>
      <c r="H108" s="20">
        <f>F108-D108</f>
        <v>0</v>
      </c>
      <c r="I108" s="29">
        <f>F108/D108</f>
        <v>1</v>
      </c>
      <c r="J108" s="136">
        <f>F108-E108</f>
        <v>80.70000000000005</v>
      </c>
      <c r="K108" s="63"/>
    </row>
    <row r="109" spans="1:11" ht="13.5">
      <c r="A109" s="40"/>
      <c r="B109" s="13" t="s">
        <v>35</v>
      </c>
      <c r="C109" s="13"/>
      <c r="D109" s="12"/>
      <c r="E109" s="122"/>
      <c r="F109" s="12"/>
      <c r="G109" s="29"/>
      <c r="H109" s="20"/>
      <c r="I109" s="29"/>
      <c r="J109" s="136"/>
      <c r="K109" s="63"/>
    </row>
    <row r="110" spans="1:11" ht="13.5">
      <c r="A110" s="40"/>
      <c r="B110" s="14" t="s">
        <v>176</v>
      </c>
      <c r="C110" s="12">
        <v>1973.3</v>
      </c>
      <c r="D110" s="12">
        <v>1973.3</v>
      </c>
      <c r="E110" s="122">
        <v>1892.6</v>
      </c>
      <c r="F110" s="12">
        <v>1973.3</v>
      </c>
      <c r="G110" s="29">
        <f>F110/F174</f>
        <v>0.00469040320163457</v>
      </c>
      <c r="H110" s="20">
        <f>F110-D110</f>
        <v>0</v>
      </c>
      <c r="I110" s="29">
        <f>F110/D110</f>
        <v>1</v>
      </c>
      <c r="J110" s="136">
        <f>F110-E110</f>
        <v>80.70000000000005</v>
      </c>
      <c r="K110" s="63"/>
    </row>
    <row r="111" spans="1:11" ht="13.5">
      <c r="A111" s="40" t="s">
        <v>76</v>
      </c>
      <c r="B111" s="15" t="s">
        <v>77</v>
      </c>
      <c r="C111" s="90">
        <f>C113+C114+C115+C116+C120+C117+C118+C119</f>
        <v>202609</v>
      </c>
      <c r="D111" s="90">
        <f>+D113+D114+D115+D116+D117+D118+D119+D120</f>
        <v>281855.7</v>
      </c>
      <c r="E111" s="90">
        <f>+E113+E114+E115+E116+E117+E118+E119+E120</f>
        <v>263554.6</v>
      </c>
      <c r="F111" s="90">
        <f>+F113+F114+F115+F116+F117+F118+F119+F120</f>
        <v>281691.89999999997</v>
      </c>
      <c r="G111" s="29">
        <f>F111/F174</f>
        <v>0.6695629603377717</v>
      </c>
      <c r="H111" s="20">
        <f>F111-D111</f>
        <v>-163.80000000004657</v>
      </c>
      <c r="I111" s="29">
        <f>F111/D111</f>
        <v>0.9994188515612775</v>
      </c>
      <c r="J111" s="136">
        <f>F111-E111</f>
        <v>18137.29999999999</v>
      </c>
      <c r="K111" s="63"/>
    </row>
    <row r="112" spans="1:11" ht="13.5">
      <c r="A112" s="40"/>
      <c r="B112" s="15" t="s">
        <v>35</v>
      </c>
      <c r="C112" s="15"/>
      <c r="D112" s="90"/>
      <c r="E112" s="122"/>
      <c r="F112" s="12"/>
      <c r="G112" s="29"/>
      <c r="H112" s="20"/>
      <c r="I112" s="29"/>
      <c r="J112" s="136"/>
      <c r="K112" s="63"/>
    </row>
    <row r="113" spans="1:11" ht="13.5">
      <c r="A113" s="40"/>
      <c r="B113" s="14" t="s">
        <v>177</v>
      </c>
      <c r="C113" s="90">
        <v>173790.1</v>
      </c>
      <c r="D113" s="90">
        <v>252035</v>
      </c>
      <c r="E113" s="122">
        <v>196914.8</v>
      </c>
      <c r="F113" s="12">
        <v>252035</v>
      </c>
      <c r="G113" s="29">
        <f>F113/F174</f>
        <v>0.599070476320868</v>
      </c>
      <c r="H113" s="20">
        <f aca="true" t="shared" si="17" ref="H113:H122">F113-D113</f>
        <v>0</v>
      </c>
      <c r="I113" s="29">
        <f aca="true" t="shared" si="18" ref="I113:I122">F113/D113</f>
        <v>1</v>
      </c>
      <c r="J113" s="136">
        <f aca="true" t="shared" si="19" ref="J113:J122">F113-E113</f>
        <v>55120.20000000001</v>
      </c>
      <c r="K113" s="63"/>
    </row>
    <row r="114" spans="1:11" ht="13.5">
      <c r="A114" s="40"/>
      <c r="B114" s="14" t="s">
        <v>178</v>
      </c>
      <c r="C114" s="90">
        <v>4331.9</v>
      </c>
      <c r="D114" s="90">
        <v>4312.1</v>
      </c>
      <c r="E114" s="122">
        <v>4930.1</v>
      </c>
      <c r="F114" s="12">
        <v>4312.1</v>
      </c>
      <c r="G114" s="29">
        <f>F114/F174</f>
        <v>0.010249575657917414</v>
      </c>
      <c r="H114" s="20">
        <f t="shared" si="17"/>
        <v>0</v>
      </c>
      <c r="I114" s="29">
        <f t="shared" si="18"/>
        <v>1</v>
      </c>
      <c r="J114" s="136">
        <f t="shared" si="19"/>
        <v>-618</v>
      </c>
      <c r="K114" s="63"/>
    </row>
    <row r="115" spans="1:11" ht="13.5">
      <c r="A115" s="40"/>
      <c r="B115" s="14" t="s">
        <v>179</v>
      </c>
      <c r="C115" s="90">
        <v>10000</v>
      </c>
      <c r="D115" s="90">
        <v>7728.4</v>
      </c>
      <c r="E115" s="122">
        <v>37347.5</v>
      </c>
      <c r="F115" s="12">
        <v>7728.4</v>
      </c>
      <c r="G115" s="29">
        <f>F115/F174</f>
        <v>0.01836989413850535</v>
      </c>
      <c r="H115" s="20">
        <f t="shared" si="17"/>
        <v>0</v>
      </c>
      <c r="I115" s="29">
        <f t="shared" si="18"/>
        <v>1</v>
      </c>
      <c r="J115" s="136">
        <f t="shared" si="19"/>
        <v>-29619.1</v>
      </c>
      <c r="K115" s="63"/>
    </row>
    <row r="116" spans="1:11" ht="47.25" customHeight="1">
      <c r="A116" s="40"/>
      <c r="B116" s="14" t="s">
        <v>180</v>
      </c>
      <c r="C116" s="90">
        <v>5607</v>
      </c>
      <c r="D116" s="90">
        <v>0</v>
      </c>
      <c r="E116" s="122">
        <v>1089.4</v>
      </c>
      <c r="F116" s="12">
        <v>0</v>
      </c>
      <c r="G116" s="29">
        <f>F116/F174</f>
        <v>0</v>
      </c>
      <c r="H116" s="20">
        <f t="shared" si="17"/>
        <v>0</v>
      </c>
      <c r="I116" s="29">
        <v>0</v>
      </c>
      <c r="J116" s="136">
        <f t="shared" si="19"/>
        <v>-1089.4</v>
      </c>
      <c r="K116" s="63"/>
    </row>
    <row r="117" spans="1:11" ht="47.25" customHeight="1">
      <c r="A117" s="40"/>
      <c r="B117" s="14" t="s">
        <v>181</v>
      </c>
      <c r="C117" s="90">
        <v>0</v>
      </c>
      <c r="D117" s="90">
        <v>5314.1</v>
      </c>
      <c r="E117" s="122">
        <v>0</v>
      </c>
      <c r="F117" s="12">
        <v>5314.1</v>
      </c>
      <c r="G117" s="29">
        <f>F117/F174</f>
        <v>0.01263126319049626</v>
      </c>
      <c r="H117" s="20">
        <f t="shared" si="17"/>
        <v>0</v>
      </c>
      <c r="I117" s="29">
        <f t="shared" si="18"/>
        <v>1</v>
      </c>
      <c r="J117" s="136">
        <f t="shared" si="19"/>
        <v>5314.1</v>
      </c>
      <c r="K117" s="63"/>
    </row>
    <row r="118" spans="1:11" ht="47.25" customHeight="1">
      <c r="A118" s="40"/>
      <c r="B118" s="14" t="s">
        <v>182</v>
      </c>
      <c r="C118" s="90">
        <v>0</v>
      </c>
      <c r="D118" s="90">
        <v>2994.5</v>
      </c>
      <c r="E118" s="122">
        <v>0</v>
      </c>
      <c r="F118" s="12">
        <v>2994.5</v>
      </c>
      <c r="G118" s="29">
        <f>F118/F174</f>
        <v>0.0071177278605861856</v>
      </c>
      <c r="H118" s="20">
        <f t="shared" si="17"/>
        <v>0</v>
      </c>
      <c r="I118" s="29">
        <f t="shared" si="18"/>
        <v>1</v>
      </c>
      <c r="J118" s="136">
        <f t="shared" si="19"/>
        <v>2994.5</v>
      </c>
      <c r="K118" s="63"/>
    </row>
    <row r="119" spans="1:11" ht="57.75" customHeight="1">
      <c r="A119" s="40"/>
      <c r="B119" s="14" t="s">
        <v>208</v>
      </c>
      <c r="C119" s="90">
        <v>0</v>
      </c>
      <c r="D119" s="90">
        <v>8663.4</v>
      </c>
      <c r="E119" s="122">
        <v>12637.8</v>
      </c>
      <c r="F119" s="12">
        <v>8499.6</v>
      </c>
      <c r="G119" s="29">
        <f>F119/F174</f>
        <v>0.02020298538114488</v>
      </c>
      <c r="H119" s="20">
        <f t="shared" si="17"/>
        <v>-163.79999999999927</v>
      </c>
      <c r="I119" s="29">
        <f t="shared" si="18"/>
        <v>0.9810928734676918</v>
      </c>
      <c r="J119" s="136">
        <f t="shared" si="19"/>
        <v>-4138.199999999999</v>
      </c>
      <c r="K119" s="63"/>
    </row>
    <row r="120" spans="1:11" ht="18" customHeight="1">
      <c r="A120" s="40"/>
      <c r="B120" s="14" t="s">
        <v>183</v>
      </c>
      <c r="C120" s="90">
        <v>8880</v>
      </c>
      <c r="D120" s="90">
        <v>808.2</v>
      </c>
      <c r="E120" s="122">
        <v>10635</v>
      </c>
      <c r="F120" s="12">
        <v>808.2</v>
      </c>
      <c r="G120" s="29">
        <f>F120/F174</f>
        <v>0.0019210377882537169</v>
      </c>
      <c r="H120" s="20">
        <f t="shared" si="17"/>
        <v>0</v>
      </c>
      <c r="I120" s="29">
        <f t="shared" si="18"/>
        <v>1</v>
      </c>
      <c r="J120" s="136">
        <f t="shared" si="19"/>
        <v>-9826.8</v>
      </c>
      <c r="K120" s="63"/>
    </row>
    <row r="121" spans="1:11" ht="18" customHeight="1">
      <c r="A121" s="40"/>
      <c r="B121" s="14" t="s">
        <v>32</v>
      </c>
      <c r="C121" s="90">
        <v>8880</v>
      </c>
      <c r="D121" s="90">
        <v>647</v>
      </c>
      <c r="E121" s="122">
        <v>10635</v>
      </c>
      <c r="F121" s="12">
        <v>647</v>
      </c>
      <c r="G121" s="29">
        <f>F121/F174</f>
        <v>0.0015378760814156827</v>
      </c>
      <c r="H121" s="20">
        <f t="shared" si="17"/>
        <v>0</v>
      </c>
      <c r="I121" s="29">
        <f t="shared" si="18"/>
        <v>1</v>
      </c>
      <c r="J121" s="136">
        <f t="shared" si="19"/>
        <v>-9988</v>
      </c>
      <c r="K121" s="63"/>
    </row>
    <row r="122" spans="1:11" s="5" customFormat="1" ht="30" customHeight="1">
      <c r="A122" s="40" t="s">
        <v>110</v>
      </c>
      <c r="B122" s="14" t="s">
        <v>111</v>
      </c>
      <c r="C122" s="90">
        <v>9271.5</v>
      </c>
      <c r="D122" s="90">
        <v>7343.8</v>
      </c>
      <c r="E122" s="122">
        <v>4402.4</v>
      </c>
      <c r="F122" s="12">
        <v>7340.1</v>
      </c>
      <c r="G122" s="29">
        <f>F122/F174</f>
        <v>0.01744693079628942</v>
      </c>
      <c r="H122" s="20">
        <f t="shared" si="17"/>
        <v>-3.699999999999818</v>
      </c>
      <c r="I122" s="29">
        <f t="shared" si="18"/>
        <v>0.9994961736430731</v>
      </c>
      <c r="J122" s="136">
        <f t="shared" si="19"/>
        <v>2937.7000000000007</v>
      </c>
      <c r="K122" s="61"/>
    </row>
    <row r="123" spans="1:11" s="5" customFormat="1" ht="13.5">
      <c r="A123" s="40"/>
      <c r="B123" s="15" t="s">
        <v>35</v>
      </c>
      <c r="C123" s="90"/>
      <c r="D123" s="90"/>
      <c r="E123" s="122"/>
      <c r="F123" s="12"/>
      <c r="G123" s="29"/>
      <c r="H123" s="20"/>
      <c r="I123" s="29"/>
      <c r="J123" s="136"/>
      <c r="K123" s="61"/>
    </row>
    <row r="124" spans="1:11" s="5" customFormat="1" ht="13.5">
      <c r="A124" s="40"/>
      <c r="B124" s="14" t="s">
        <v>172</v>
      </c>
      <c r="C124" s="90">
        <v>7112.6</v>
      </c>
      <c r="D124" s="90">
        <v>5565.7</v>
      </c>
      <c r="E124" s="122">
        <v>3462</v>
      </c>
      <c r="F124" s="12">
        <v>5565.7</v>
      </c>
      <c r="G124" s="29">
        <f>F124/F174</f>
        <v>0.013229299700672744</v>
      </c>
      <c r="H124" s="20">
        <f>F124-D124</f>
        <v>0</v>
      </c>
      <c r="I124" s="29">
        <f>F124/D124</f>
        <v>1</v>
      </c>
      <c r="J124" s="136">
        <f>F124-E124</f>
        <v>2103.7</v>
      </c>
      <c r="K124" s="61"/>
    </row>
    <row r="125" spans="1:11" s="5" customFormat="1" ht="13.5">
      <c r="A125" s="40"/>
      <c r="B125" s="14" t="s">
        <v>169</v>
      </c>
      <c r="C125" s="90">
        <v>1863.5</v>
      </c>
      <c r="D125" s="90">
        <v>1382</v>
      </c>
      <c r="E125" s="122">
        <v>874</v>
      </c>
      <c r="F125" s="12">
        <v>1378.3</v>
      </c>
      <c r="G125" s="29">
        <f>F125/F174</f>
        <v>0.0032761276708118013</v>
      </c>
      <c r="H125" s="20">
        <f>F125-D125</f>
        <v>-3.7000000000000455</v>
      </c>
      <c r="I125" s="29">
        <f>F125/D125</f>
        <v>0.9973227206946454</v>
      </c>
      <c r="J125" s="136">
        <f>F125-E125</f>
        <v>504.29999999999995</v>
      </c>
      <c r="K125" s="61"/>
    </row>
    <row r="126" spans="1:11" s="5" customFormat="1" ht="13.5">
      <c r="A126" s="40"/>
      <c r="B126" s="15" t="s">
        <v>171</v>
      </c>
      <c r="C126" s="90">
        <v>46.1</v>
      </c>
      <c r="D126" s="90">
        <v>128.5</v>
      </c>
      <c r="E126" s="122">
        <v>0</v>
      </c>
      <c r="F126" s="12">
        <v>128.5</v>
      </c>
      <c r="G126" s="29">
        <f>F126/F174</f>
        <v>0.00030543597598441303</v>
      </c>
      <c r="H126" s="20">
        <f>F126-D126</f>
        <v>0</v>
      </c>
      <c r="I126" s="29">
        <f>F126/D126</f>
        <v>1</v>
      </c>
      <c r="J126" s="136">
        <f>F126-E126</f>
        <v>128.5</v>
      </c>
      <c r="K126" s="61"/>
    </row>
    <row r="127" spans="1:11" s="5" customFormat="1" ht="13.5">
      <c r="A127" s="44" t="s">
        <v>120</v>
      </c>
      <c r="B127" s="120" t="s">
        <v>121</v>
      </c>
      <c r="C127" s="119">
        <f>C129+C135</f>
        <v>8604.3</v>
      </c>
      <c r="D127" s="119">
        <f>D135</f>
        <v>9254.1</v>
      </c>
      <c r="E127" s="173">
        <f>E135</f>
        <v>3690</v>
      </c>
      <c r="F127" s="121">
        <f>Всего_расходов_2003</f>
        <v>8461</v>
      </c>
      <c r="G127" s="51">
        <f>F127/F174</f>
        <v>0.020111235741666292</v>
      </c>
      <c r="H127" s="57">
        <f>F127-D127</f>
        <v>-793.1000000000004</v>
      </c>
      <c r="I127" s="51">
        <f>F127/D127</f>
        <v>0.9142974465372105</v>
      </c>
      <c r="J127" s="134">
        <f>F127-E127</f>
        <v>4771</v>
      </c>
      <c r="K127" s="61"/>
    </row>
    <row r="128" spans="1:11" s="5" customFormat="1" ht="13.5">
      <c r="A128" s="44"/>
      <c r="B128" s="13" t="s">
        <v>11</v>
      </c>
      <c r="C128" s="119"/>
      <c r="D128" s="90"/>
      <c r="E128" s="122"/>
      <c r="F128" s="12"/>
      <c r="G128" s="29"/>
      <c r="H128" s="20"/>
      <c r="I128" s="29"/>
      <c r="J128" s="136"/>
      <c r="K128" s="61"/>
    </row>
    <row r="129" spans="1:11" s="5" customFormat="1" ht="13.5">
      <c r="A129" s="44" t="s">
        <v>122</v>
      </c>
      <c r="B129" s="120" t="s">
        <v>123</v>
      </c>
      <c r="C129" s="119">
        <v>3614.4</v>
      </c>
      <c r="D129" s="119">
        <v>0</v>
      </c>
      <c r="E129" s="173">
        <v>0</v>
      </c>
      <c r="F129" s="121">
        <v>0</v>
      </c>
      <c r="G129" s="51">
        <f>F129/F174</f>
        <v>0</v>
      </c>
      <c r="H129" s="57">
        <f>F129-D129</f>
        <v>0</v>
      </c>
      <c r="I129" s="51">
        <v>0</v>
      </c>
      <c r="J129" s="134">
        <f>F129-E129</f>
        <v>0</v>
      </c>
      <c r="K129" s="61"/>
    </row>
    <row r="130" spans="1:11" s="5" customFormat="1" ht="13.5">
      <c r="A130" s="44"/>
      <c r="B130" s="13" t="s">
        <v>35</v>
      </c>
      <c r="C130" s="119"/>
      <c r="D130" s="119"/>
      <c r="E130" s="173"/>
      <c r="F130" s="121"/>
      <c r="G130" s="64"/>
      <c r="H130" s="65"/>
      <c r="I130" s="64"/>
      <c r="J130" s="154"/>
      <c r="K130" s="61"/>
    </row>
    <row r="131" spans="1:11" s="5" customFormat="1" ht="13.5">
      <c r="A131" s="44"/>
      <c r="B131" s="14" t="s">
        <v>172</v>
      </c>
      <c r="C131" s="55">
        <v>2421.6</v>
      </c>
      <c r="D131" s="55">
        <v>0</v>
      </c>
      <c r="E131" s="172">
        <v>0</v>
      </c>
      <c r="F131" s="117">
        <v>0</v>
      </c>
      <c r="G131" s="29">
        <f>F131/F174</f>
        <v>0</v>
      </c>
      <c r="H131" s="65">
        <f>F131-D131</f>
        <v>0</v>
      </c>
      <c r="I131" s="64">
        <v>0</v>
      </c>
      <c r="J131" s="154">
        <f>F131-E131</f>
        <v>0</v>
      </c>
      <c r="K131" s="61"/>
    </row>
    <row r="132" spans="1:11" s="5" customFormat="1" ht="13.5">
      <c r="A132" s="44"/>
      <c r="B132" s="14" t="s">
        <v>169</v>
      </c>
      <c r="C132" s="55">
        <v>634.5</v>
      </c>
      <c r="D132" s="55">
        <v>0</v>
      </c>
      <c r="E132" s="172">
        <v>0</v>
      </c>
      <c r="F132" s="117">
        <v>0</v>
      </c>
      <c r="G132" s="64">
        <f>F132/F174</f>
        <v>0</v>
      </c>
      <c r="H132" s="65">
        <f>F132-D132</f>
        <v>0</v>
      </c>
      <c r="I132" s="64">
        <v>0</v>
      </c>
      <c r="J132" s="154">
        <f>F132-E132</f>
        <v>0</v>
      </c>
      <c r="K132" s="61"/>
    </row>
    <row r="133" spans="1:11" s="5" customFormat="1" ht="13.5">
      <c r="A133" s="44"/>
      <c r="B133" s="15" t="s">
        <v>170</v>
      </c>
      <c r="C133" s="55">
        <v>409.5</v>
      </c>
      <c r="D133" s="55">
        <v>0</v>
      </c>
      <c r="E133" s="172">
        <v>0</v>
      </c>
      <c r="F133" s="117">
        <v>0</v>
      </c>
      <c r="G133" s="64">
        <f>F133/F174</f>
        <v>0</v>
      </c>
      <c r="H133" s="65">
        <f>F133-D133</f>
        <v>0</v>
      </c>
      <c r="I133" s="64">
        <v>0</v>
      </c>
      <c r="J133" s="154">
        <f>F133-E133</f>
        <v>0</v>
      </c>
      <c r="K133" s="61"/>
    </row>
    <row r="134" spans="1:11" s="5" customFormat="1" ht="13.5">
      <c r="A134" s="44"/>
      <c r="B134" s="15" t="s">
        <v>171</v>
      </c>
      <c r="C134" s="55">
        <v>50</v>
      </c>
      <c r="D134" s="55">
        <v>0</v>
      </c>
      <c r="E134" s="172">
        <v>0</v>
      </c>
      <c r="F134" s="117">
        <v>0</v>
      </c>
      <c r="G134" s="64">
        <f>F134/F174</f>
        <v>0</v>
      </c>
      <c r="H134" s="65">
        <f>F134-D134</f>
        <v>0</v>
      </c>
      <c r="I134" s="64">
        <v>0</v>
      </c>
      <c r="J134" s="154">
        <f>F134-E134</f>
        <v>0</v>
      </c>
      <c r="K134" s="61"/>
    </row>
    <row r="135" spans="1:11" ht="13.5">
      <c r="A135" s="111" t="s">
        <v>83</v>
      </c>
      <c r="B135" s="112" t="s">
        <v>102</v>
      </c>
      <c r="C135" s="10">
        <v>4989.9</v>
      </c>
      <c r="D135" s="10">
        <v>9254.1</v>
      </c>
      <c r="E135" s="152">
        <v>3690</v>
      </c>
      <c r="F135" s="10">
        <v>8461</v>
      </c>
      <c r="G135" s="51">
        <f>F135/F174</f>
        <v>0.020111235741666292</v>
      </c>
      <c r="H135" s="56">
        <f>F135-D135</f>
        <v>-793.1000000000004</v>
      </c>
      <c r="I135" s="26">
        <f>F135/D135</f>
        <v>0.9142974465372105</v>
      </c>
      <c r="J135" s="136">
        <f>F135-E135</f>
        <v>4771</v>
      </c>
      <c r="K135" s="63"/>
    </row>
    <row r="136" spans="1:11" ht="13.5">
      <c r="A136" s="40"/>
      <c r="B136" s="13" t="s">
        <v>35</v>
      </c>
      <c r="C136" s="13"/>
      <c r="D136" s="12"/>
      <c r="E136" s="122"/>
      <c r="F136" s="12"/>
      <c r="G136" s="29"/>
      <c r="H136" s="20"/>
      <c r="I136" s="29"/>
      <c r="J136" s="136"/>
      <c r="K136" s="63"/>
    </row>
    <row r="137" spans="1:11" ht="13.5">
      <c r="A137" s="43"/>
      <c r="B137" s="14" t="s">
        <v>172</v>
      </c>
      <c r="C137" s="12">
        <v>2493.4</v>
      </c>
      <c r="D137" s="12">
        <v>4915</v>
      </c>
      <c r="E137" s="122">
        <v>2010.8</v>
      </c>
      <c r="F137" s="12">
        <v>4728</v>
      </c>
      <c r="G137" s="29">
        <f>F137/F174</f>
        <v>0.0112381423692942</v>
      </c>
      <c r="H137" s="20">
        <f aca="true" t="shared" si="20" ref="H137:H143">F137-D137</f>
        <v>-187</v>
      </c>
      <c r="I137" s="29">
        <f aca="true" t="shared" si="21" ref="I137:I143">F137/D137</f>
        <v>0.9619532044760936</v>
      </c>
      <c r="J137" s="136">
        <f aca="true" t="shared" si="22" ref="J137:J143">F137-E137</f>
        <v>2717.2</v>
      </c>
      <c r="K137" s="63"/>
    </row>
    <row r="138" spans="1:11" ht="13.5">
      <c r="A138" s="43"/>
      <c r="B138" s="14" t="s">
        <v>169</v>
      </c>
      <c r="C138" s="12">
        <v>653.3</v>
      </c>
      <c r="D138" s="12">
        <v>1274.4</v>
      </c>
      <c r="E138" s="122">
        <v>507.9</v>
      </c>
      <c r="F138" s="12">
        <v>1169.2</v>
      </c>
      <c r="G138" s="29">
        <f>F138/F174</f>
        <v>0.0027791108414083714</v>
      </c>
      <c r="H138" s="20">
        <f t="shared" si="20"/>
        <v>-105.20000000000005</v>
      </c>
      <c r="I138" s="29">
        <f t="shared" si="21"/>
        <v>0.9174513496547394</v>
      </c>
      <c r="J138" s="136">
        <f t="shared" si="22"/>
        <v>661.3000000000001</v>
      </c>
      <c r="K138" s="63"/>
    </row>
    <row r="139" spans="1:11" s="5" customFormat="1" ht="13.5">
      <c r="A139" s="43"/>
      <c r="B139" s="15" t="s">
        <v>170</v>
      </c>
      <c r="C139" s="90">
        <v>144.6</v>
      </c>
      <c r="D139" s="90">
        <v>515.3</v>
      </c>
      <c r="E139" s="122">
        <v>98.7</v>
      </c>
      <c r="F139" s="12">
        <v>482.6</v>
      </c>
      <c r="G139" s="29">
        <f>F139/F174</f>
        <v>0.001147108186848854</v>
      </c>
      <c r="H139" s="20">
        <f t="shared" si="20"/>
        <v>-32.69999999999993</v>
      </c>
      <c r="I139" s="29">
        <f t="shared" si="21"/>
        <v>0.9365418202988551</v>
      </c>
      <c r="J139" s="136">
        <f t="shared" si="22"/>
        <v>383.90000000000003</v>
      </c>
      <c r="K139" s="61"/>
    </row>
    <row r="140" spans="1:11" s="5" customFormat="1" ht="13.5">
      <c r="A140" s="43"/>
      <c r="B140" s="15" t="s">
        <v>171</v>
      </c>
      <c r="C140" s="90">
        <v>288.3</v>
      </c>
      <c r="D140" s="90">
        <v>299.5</v>
      </c>
      <c r="E140" s="122">
        <v>68.8</v>
      </c>
      <c r="F140" s="12">
        <v>299.5</v>
      </c>
      <c r="G140" s="29">
        <f>F140/F174</f>
        <v>0.000711891632741881</v>
      </c>
      <c r="H140" s="20">
        <f t="shared" si="20"/>
        <v>0</v>
      </c>
      <c r="I140" s="29">
        <f t="shared" si="21"/>
        <v>1</v>
      </c>
      <c r="J140" s="136">
        <f t="shared" si="22"/>
        <v>230.7</v>
      </c>
      <c r="K140" s="61"/>
    </row>
    <row r="141" spans="1:11" s="5" customFormat="1" ht="27">
      <c r="A141" s="43"/>
      <c r="B141" s="15" t="s">
        <v>149</v>
      </c>
      <c r="C141" s="90">
        <v>555.5</v>
      </c>
      <c r="D141" s="90">
        <v>655.5</v>
      </c>
      <c r="E141" s="122">
        <v>0</v>
      </c>
      <c r="F141" s="12">
        <v>655.4</v>
      </c>
      <c r="G141" s="29">
        <f>F141/F174</f>
        <v>0.001557842324203769</v>
      </c>
      <c r="H141" s="20">
        <f t="shared" si="20"/>
        <v>-0.10000000000002274</v>
      </c>
      <c r="I141" s="29">
        <f t="shared" si="21"/>
        <v>0.9998474446987032</v>
      </c>
      <c r="J141" s="136">
        <f t="shared" si="22"/>
        <v>655.4</v>
      </c>
      <c r="K141" s="61"/>
    </row>
    <row r="142" spans="1:11" s="5" customFormat="1" ht="27">
      <c r="A142" s="43"/>
      <c r="B142" s="123" t="s">
        <v>186</v>
      </c>
      <c r="C142" s="90">
        <v>0</v>
      </c>
      <c r="D142" s="90">
        <v>442.9</v>
      </c>
      <c r="E142" s="122">
        <v>0</v>
      </c>
      <c r="F142" s="12">
        <v>0</v>
      </c>
      <c r="G142" s="29">
        <f>F142/F174</f>
        <v>0</v>
      </c>
      <c r="H142" s="20">
        <f t="shared" si="20"/>
        <v>-442.9</v>
      </c>
      <c r="I142" s="29">
        <f t="shared" si="21"/>
        <v>0</v>
      </c>
      <c r="J142" s="136">
        <f t="shared" si="22"/>
        <v>0</v>
      </c>
      <c r="K142" s="61"/>
    </row>
    <row r="143" spans="1:11" s="5" customFormat="1" ht="13.5">
      <c r="A143" s="44" t="s">
        <v>124</v>
      </c>
      <c r="B143" s="118" t="s">
        <v>127</v>
      </c>
      <c r="C143" s="119">
        <f>C145+C152</f>
        <v>27068.3</v>
      </c>
      <c r="D143" s="119">
        <f>D145+D152</f>
        <v>26413.2</v>
      </c>
      <c r="E143" s="173">
        <v>0</v>
      </c>
      <c r="F143" s="121">
        <f>F145+F152</f>
        <v>25645.7</v>
      </c>
      <c r="G143" s="51">
        <f>F143/F174</f>
        <v>0.060958127698859624</v>
      </c>
      <c r="H143" s="57">
        <f t="shared" si="20"/>
        <v>-767.5</v>
      </c>
      <c r="I143" s="51">
        <f t="shared" si="21"/>
        <v>0.9709425590235186</v>
      </c>
      <c r="J143" s="134">
        <f t="shared" si="22"/>
        <v>25645.7</v>
      </c>
      <c r="K143" s="61"/>
    </row>
    <row r="144" spans="1:11" s="5" customFormat="1" ht="13.5">
      <c r="A144" s="43"/>
      <c r="B144" s="13" t="s">
        <v>11</v>
      </c>
      <c r="C144" s="90"/>
      <c r="D144" s="90"/>
      <c r="E144" s="122"/>
      <c r="F144" s="12"/>
      <c r="G144" s="29"/>
      <c r="H144" s="20"/>
      <c r="I144" s="29"/>
      <c r="J144" s="136"/>
      <c r="K144" s="61"/>
    </row>
    <row r="145" spans="1:11" s="5" customFormat="1" ht="13.5">
      <c r="A145" s="44" t="s">
        <v>126</v>
      </c>
      <c r="B145" s="118" t="s">
        <v>125</v>
      </c>
      <c r="C145" s="119">
        <v>21089.3</v>
      </c>
      <c r="D145" s="119">
        <v>21188.9</v>
      </c>
      <c r="E145" s="173">
        <v>0</v>
      </c>
      <c r="F145" s="121">
        <v>20685.5</v>
      </c>
      <c r="G145" s="51">
        <f>F145/F174</f>
        <v>0.04916806133249475</v>
      </c>
      <c r="H145" s="57">
        <f>F145-D145</f>
        <v>-503.40000000000146</v>
      </c>
      <c r="I145" s="51">
        <f>F145/D145</f>
        <v>0.9762422777963933</v>
      </c>
      <c r="J145" s="136">
        <f>F145-E145</f>
        <v>20685.5</v>
      </c>
      <c r="K145" s="61"/>
    </row>
    <row r="146" spans="1:11" s="5" customFormat="1" ht="13.5">
      <c r="A146" s="44"/>
      <c r="B146" s="13" t="s">
        <v>35</v>
      </c>
      <c r="C146" s="90"/>
      <c r="D146" s="90"/>
      <c r="E146" s="122"/>
      <c r="F146" s="12"/>
      <c r="G146" s="29"/>
      <c r="H146" s="20"/>
      <c r="I146" s="29"/>
      <c r="J146" s="136"/>
      <c r="K146" s="61"/>
    </row>
    <row r="147" spans="1:11" s="5" customFormat="1" ht="13.5">
      <c r="A147" s="44"/>
      <c r="B147" s="14" t="s">
        <v>172</v>
      </c>
      <c r="C147" s="90">
        <v>9975</v>
      </c>
      <c r="D147" s="90">
        <v>9975</v>
      </c>
      <c r="E147" s="122">
        <v>0</v>
      </c>
      <c r="F147" s="12">
        <v>9928.5</v>
      </c>
      <c r="G147" s="29">
        <f>F147/F174</f>
        <v>0.023599385895418247</v>
      </c>
      <c r="H147" s="20">
        <f aca="true" t="shared" si="23" ref="H147:H152">F147-D147</f>
        <v>-46.5</v>
      </c>
      <c r="I147" s="29">
        <f aca="true" t="shared" si="24" ref="I147:I152">F147/D147</f>
        <v>0.9953383458646616</v>
      </c>
      <c r="J147" s="136">
        <f aca="true" t="shared" si="25" ref="J147:J154">F147-E147</f>
        <v>9928.5</v>
      </c>
      <c r="K147" s="61"/>
    </row>
    <row r="148" spans="1:11" s="5" customFormat="1" ht="13.5">
      <c r="A148" s="44"/>
      <c r="B148" s="14" t="s">
        <v>169</v>
      </c>
      <c r="C148" s="90">
        <v>2613.5</v>
      </c>
      <c r="D148" s="153">
        <v>2618.1</v>
      </c>
      <c r="E148" s="122">
        <v>0</v>
      </c>
      <c r="F148" s="12">
        <v>2618.1</v>
      </c>
      <c r="G148" s="29">
        <f>F148/F174</f>
        <v>0.006223050028986706</v>
      </c>
      <c r="H148" s="20">
        <f t="shared" si="23"/>
        <v>0</v>
      </c>
      <c r="I148" s="29">
        <f t="shared" si="24"/>
        <v>1</v>
      </c>
      <c r="J148" s="136">
        <f t="shared" si="25"/>
        <v>2618.1</v>
      </c>
      <c r="K148" s="61"/>
    </row>
    <row r="149" spans="1:11" s="5" customFormat="1" ht="13.5">
      <c r="A149" s="44"/>
      <c r="B149" s="15" t="s">
        <v>184</v>
      </c>
      <c r="C149" s="90">
        <v>3181.8</v>
      </c>
      <c r="D149" s="90">
        <v>3154.1</v>
      </c>
      <c r="E149" s="122">
        <v>0</v>
      </c>
      <c r="F149" s="12">
        <v>2943.1</v>
      </c>
      <c r="G149" s="29">
        <f>F149/F174</f>
        <v>0.00699555347019242</v>
      </c>
      <c r="H149" s="20">
        <f t="shared" si="23"/>
        <v>-211</v>
      </c>
      <c r="I149" s="29">
        <f t="shared" si="24"/>
        <v>0.9331029453726896</v>
      </c>
      <c r="J149" s="136">
        <f t="shared" si="25"/>
        <v>2943.1</v>
      </c>
      <c r="K149" s="61"/>
    </row>
    <row r="150" spans="1:11" s="5" customFormat="1" ht="13.5">
      <c r="A150" s="43"/>
      <c r="B150" s="15" t="s">
        <v>185</v>
      </c>
      <c r="C150" s="90">
        <v>700</v>
      </c>
      <c r="D150" s="90">
        <v>376.2</v>
      </c>
      <c r="E150" s="122">
        <v>0</v>
      </c>
      <c r="F150" s="12">
        <v>376.1</v>
      </c>
      <c r="G150" s="29">
        <f>F150/F174</f>
        <v>0.0008939647514999046</v>
      </c>
      <c r="H150" s="20">
        <f t="shared" si="23"/>
        <v>-0.0999999999999659</v>
      </c>
      <c r="I150" s="29">
        <f t="shared" si="24"/>
        <v>0.9997341839447104</v>
      </c>
      <c r="J150" s="136">
        <f t="shared" si="25"/>
        <v>376.1</v>
      </c>
      <c r="K150" s="61"/>
    </row>
    <row r="151" spans="1:11" s="5" customFormat="1" ht="27">
      <c r="A151" s="43"/>
      <c r="B151" s="123" t="s">
        <v>186</v>
      </c>
      <c r="C151" s="90">
        <v>0</v>
      </c>
      <c r="D151" s="90">
        <v>149.3</v>
      </c>
      <c r="E151" s="122">
        <v>0</v>
      </c>
      <c r="F151" s="12">
        <v>0</v>
      </c>
      <c r="G151" s="29">
        <f>F151/F174</f>
        <v>0</v>
      </c>
      <c r="H151" s="20">
        <f t="shared" si="23"/>
        <v>-149.3</v>
      </c>
      <c r="I151" s="29">
        <f t="shared" si="24"/>
        <v>0</v>
      </c>
      <c r="J151" s="136">
        <f t="shared" si="25"/>
        <v>0</v>
      </c>
      <c r="K151" s="61"/>
    </row>
    <row r="152" spans="1:11" s="5" customFormat="1" ht="13.5">
      <c r="A152" s="44" t="s">
        <v>128</v>
      </c>
      <c r="B152" s="118" t="s">
        <v>129</v>
      </c>
      <c r="C152" s="119">
        <v>5979</v>
      </c>
      <c r="D152" s="119">
        <v>5224.3</v>
      </c>
      <c r="E152" s="173">
        <v>0</v>
      </c>
      <c r="F152" s="121">
        <v>4960.2</v>
      </c>
      <c r="G152" s="51">
        <f>F152/F174</f>
        <v>0.011790066366364867</v>
      </c>
      <c r="H152" s="57">
        <f t="shared" si="23"/>
        <v>-264.10000000000036</v>
      </c>
      <c r="I152" s="51">
        <f t="shared" si="24"/>
        <v>0.949447772907375</v>
      </c>
      <c r="J152" s="136">
        <f t="shared" si="25"/>
        <v>4960.2</v>
      </c>
      <c r="K152" s="61"/>
    </row>
    <row r="153" spans="1:11" s="5" customFormat="1" ht="13.5">
      <c r="A153" s="44"/>
      <c r="B153" s="13" t="s">
        <v>35</v>
      </c>
      <c r="C153" s="90"/>
      <c r="D153" s="90"/>
      <c r="E153" s="122"/>
      <c r="F153" s="12"/>
      <c r="G153" s="29"/>
      <c r="H153" s="20"/>
      <c r="I153" s="29"/>
      <c r="J153" s="136"/>
      <c r="K153" s="61"/>
    </row>
    <row r="154" spans="1:11" s="5" customFormat="1" ht="13.5">
      <c r="A154" s="44"/>
      <c r="B154" s="14" t="s">
        <v>172</v>
      </c>
      <c r="C154" s="90">
        <v>4232.8</v>
      </c>
      <c r="D154" s="90">
        <v>2900.2</v>
      </c>
      <c r="E154" s="122">
        <v>0</v>
      </c>
      <c r="F154" s="12">
        <v>2718.6</v>
      </c>
      <c r="G154" s="29">
        <f>F154/F174</f>
        <v>0.0064619318623441654</v>
      </c>
      <c r="H154" s="20">
        <f>F154-D154</f>
        <v>-181.5999999999999</v>
      </c>
      <c r="I154" s="29">
        <f>F154/D154</f>
        <v>0.937383628715261</v>
      </c>
      <c r="J154" s="136">
        <f t="shared" si="25"/>
        <v>2718.6</v>
      </c>
      <c r="K154" s="61"/>
    </row>
    <row r="155" spans="1:11" s="5" customFormat="1" ht="13.5">
      <c r="A155" s="44"/>
      <c r="B155" s="14" t="s">
        <v>173</v>
      </c>
      <c r="C155" s="90">
        <v>1109</v>
      </c>
      <c r="D155" s="90">
        <v>880</v>
      </c>
      <c r="E155" s="122">
        <v>0</v>
      </c>
      <c r="F155" s="12">
        <v>800.2</v>
      </c>
      <c r="G155" s="29">
        <f>F155/F174</f>
        <v>0.0019020223189317302</v>
      </c>
      <c r="H155" s="20">
        <f>F155-D155</f>
        <v>-79.79999999999995</v>
      </c>
      <c r="I155" s="29">
        <f>F155/D155</f>
        <v>0.9093181818181819</v>
      </c>
      <c r="J155" s="136">
        <f>F155-E155</f>
        <v>800.2</v>
      </c>
      <c r="K155" s="61"/>
    </row>
    <row r="156" spans="1:11" s="5" customFormat="1" ht="13.5">
      <c r="A156" s="44"/>
      <c r="B156" s="15" t="s">
        <v>170</v>
      </c>
      <c r="C156" s="90">
        <v>57.3</v>
      </c>
      <c r="D156" s="90">
        <v>104.6</v>
      </c>
      <c r="E156" s="122">
        <v>0</v>
      </c>
      <c r="F156" s="12">
        <v>104.5</v>
      </c>
      <c r="G156" s="29">
        <f>F156/F174</f>
        <v>0.00024838956801845265</v>
      </c>
      <c r="H156" s="20">
        <f>F156-D156</f>
        <v>-0.09999999999999432</v>
      </c>
      <c r="I156" s="29">
        <f>F156/D156</f>
        <v>0.9990439770554493</v>
      </c>
      <c r="J156" s="136">
        <f>F156-E156</f>
        <v>104.5</v>
      </c>
      <c r="K156" s="61"/>
    </row>
    <row r="157" spans="1:11" s="5" customFormat="1" ht="13.5">
      <c r="A157" s="44"/>
      <c r="B157" s="15" t="s">
        <v>171</v>
      </c>
      <c r="C157" s="90">
        <v>345.5</v>
      </c>
      <c r="D157" s="90">
        <v>900.9</v>
      </c>
      <c r="E157" s="122">
        <v>0</v>
      </c>
      <c r="F157" s="12">
        <v>899.8</v>
      </c>
      <c r="G157" s="29">
        <f>F157/F174</f>
        <v>0.002138764911990466</v>
      </c>
      <c r="H157" s="20">
        <f>F157-D157</f>
        <v>-1.1000000000000227</v>
      </c>
      <c r="I157" s="29">
        <f>F157/D157</f>
        <v>0.9987789987789988</v>
      </c>
      <c r="J157" s="136">
        <f>F157-E157</f>
        <v>899.8</v>
      </c>
      <c r="K157" s="61"/>
    </row>
    <row r="158" spans="1:11" s="5" customFormat="1" ht="13.5">
      <c r="A158" s="111" t="s">
        <v>84</v>
      </c>
      <c r="B158" s="9" t="s">
        <v>98</v>
      </c>
      <c r="C158" s="10">
        <v>4026.9</v>
      </c>
      <c r="D158" s="10">
        <v>3688.5</v>
      </c>
      <c r="E158" s="152">
        <v>475</v>
      </c>
      <c r="F158" s="10">
        <v>3563.1</v>
      </c>
      <c r="G158" s="51">
        <f>F158/F174</f>
        <v>0.008469252342646397</v>
      </c>
      <c r="H158" s="56">
        <f>F158-D158</f>
        <v>-125.40000000000009</v>
      </c>
      <c r="I158" s="26">
        <f>F158/D158</f>
        <v>0.9660024400162668</v>
      </c>
      <c r="J158" s="136">
        <f>F158-E158</f>
        <v>3088.1</v>
      </c>
      <c r="K158" s="61"/>
    </row>
    <row r="159" spans="1:11" s="5" customFormat="1" ht="13.5">
      <c r="A159" s="111"/>
      <c r="B159" s="13" t="s">
        <v>35</v>
      </c>
      <c r="C159" s="10"/>
      <c r="D159" s="10"/>
      <c r="E159" s="152"/>
      <c r="F159" s="10"/>
      <c r="G159" s="26"/>
      <c r="H159" s="56"/>
      <c r="I159" s="26"/>
      <c r="J159" s="135"/>
      <c r="K159" s="61"/>
    </row>
    <row r="160" spans="1:11" s="5" customFormat="1" ht="13.5">
      <c r="A160" s="111"/>
      <c r="B160" s="14" t="s">
        <v>172</v>
      </c>
      <c r="C160" s="117">
        <v>1768</v>
      </c>
      <c r="D160" s="117">
        <v>1768</v>
      </c>
      <c r="E160" s="172">
        <v>0</v>
      </c>
      <c r="F160" s="117">
        <v>1767.9</v>
      </c>
      <c r="G160" s="29">
        <f>F160/F174</f>
        <v>0.004202181026792559</v>
      </c>
      <c r="H160" s="20">
        <f aca="true" t="shared" si="26" ref="H160:H166">F160-D160</f>
        <v>-0.09999999999990905</v>
      </c>
      <c r="I160" s="29">
        <f aca="true" t="shared" si="27" ref="I160:I166">F160/D160</f>
        <v>0.9999434389140271</v>
      </c>
      <c r="J160" s="136">
        <f aca="true" t="shared" si="28" ref="J160:J173">F160-E160</f>
        <v>1767.9</v>
      </c>
      <c r="K160" s="61"/>
    </row>
    <row r="161" spans="1:11" s="5" customFormat="1" ht="13.5">
      <c r="A161" s="111"/>
      <c r="B161" s="14" t="s">
        <v>169</v>
      </c>
      <c r="C161" s="117">
        <v>463.2</v>
      </c>
      <c r="D161" s="117">
        <v>480.1</v>
      </c>
      <c r="E161" s="172">
        <v>0</v>
      </c>
      <c r="F161" s="117">
        <v>480.1</v>
      </c>
      <c r="G161" s="29">
        <f>F161/F174</f>
        <v>0.0011411658526857332</v>
      </c>
      <c r="H161" s="20">
        <f t="shared" si="26"/>
        <v>0</v>
      </c>
      <c r="I161" s="29">
        <f t="shared" si="27"/>
        <v>1</v>
      </c>
      <c r="J161" s="136">
        <f t="shared" si="28"/>
        <v>480.1</v>
      </c>
      <c r="K161" s="61"/>
    </row>
    <row r="162" spans="1:11" s="5" customFormat="1" ht="13.5">
      <c r="A162" s="111"/>
      <c r="B162" s="15" t="s">
        <v>170</v>
      </c>
      <c r="C162" s="117">
        <v>668</v>
      </c>
      <c r="D162" s="117">
        <v>548.7</v>
      </c>
      <c r="E162" s="172">
        <v>0</v>
      </c>
      <c r="F162" s="117">
        <v>423.7</v>
      </c>
      <c r="G162" s="29">
        <f>F162/F174</f>
        <v>0.001007106793965726</v>
      </c>
      <c r="H162" s="20">
        <f t="shared" si="26"/>
        <v>-125.00000000000006</v>
      </c>
      <c r="I162" s="29">
        <f t="shared" si="27"/>
        <v>0.7721888099143429</v>
      </c>
      <c r="J162" s="136">
        <f t="shared" si="28"/>
        <v>423.7</v>
      </c>
      <c r="K162" s="61"/>
    </row>
    <row r="163" spans="1:11" s="5" customFormat="1" ht="13.5">
      <c r="A163" s="111"/>
      <c r="B163" s="15" t="s">
        <v>171</v>
      </c>
      <c r="C163" s="117">
        <v>50</v>
      </c>
      <c r="D163" s="117">
        <v>75.3</v>
      </c>
      <c r="E163" s="172">
        <v>2.6</v>
      </c>
      <c r="F163" s="117">
        <v>75.3</v>
      </c>
      <c r="G163" s="29">
        <f>F163/F174</f>
        <v>0.00017898310499320078</v>
      </c>
      <c r="H163" s="20">
        <f t="shared" si="26"/>
        <v>0</v>
      </c>
      <c r="I163" s="29">
        <f t="shared" si="27"/>
        <v>1</v>
      </c>
      <c r="J163" s="136">
        <f t="shared" si="28"/>
        <v>72.7</v>
      </c>
      <c r="K163" s="61"/>
    </row>
    <row r="164" spans="1:11" s="5" customFormat="1" ht="13.5">
      <c r="A164" s="111" t="s">
        <v>132</v>
      </c>
      <c r="B164" s="118" t="s">
        <v>133</v>
      </c>
      <c r="C164" s="121">
        <v>75.2</v>
      </c>
      <c r="D164" s="10">
        <v>113</v>
      </c>
      <c r="E164" s="152">
        <v>10.1</v>
      </c>
      <c r="F164" s="10">
        <v>113</v>
      </c>
      <c r="G164" s="51">
        <f>F164/F174</f>
        <v>0.0002685935041730636</v>
      </c>
      <c r="H164" s="56">
        <f t="shared" si="26"/>
        <v>0</v>
      </c>
      <c r="I164" s="26">
        <f t="shared" si="27"/>
        <v>1</v>
      </c>
      <c r="J164" s="136">
        <f t="shared" si="28"/>
        <v>102.9</v>
      </c>
      <c r="K164" s="61"/>
    </row>
    <row r="165" spans="1:11" s="5" customFormat="1" ht="13.5">
      <c r="A165" s="111" t="s">
        <v>112</v>
      </c>
      <c r="B165" s="9" t="s">
        <v>113</v>
      </c>
      <c r="C165" s="10">
        <v>0</v>
      </c>
      <c r="D165" s="10">
        <v>392.5</v>
      </c>
      <c r="E165" s="152">
        <v>256.4</v>
      </c>
      <c r="F165" s="10">
        <v>392.4</v>
      </c>
      <c r="G165" s="51">
        <f>F165/F174</f>
        <v>0.0009327087702434527</v>
      </c>
      <c r="H165" s="56">
        <f t="shared" si="26"/>
        <v>-0.10000000000002274</v>
      </c>
      <c r="I165" s="26">
        <f t="shared" si="27"/>
        <v>0.9997452229299363</v>
      </c>
      <c r="J165" s="136">
        <f t="shared" si="28"/>
        <v>136</v>
      </c>
      <c r="K165" s="61"/>
    </row>
    <row r="166" spans="1:11" s="5" customFormat="1" ht="13.5">
      <c r="A166" s="111" t="s">
        <v>130</v>
      </c>
      <c r="B166" s="9" t="s">
        <v>131</v>
      </c>
      <c r="C166" s="10">
        <v>22036.6</v>
      </c>
      <c r="D166" s="10">
        <v>15491.6</v>
      </c>
      <c r="E166" s="152">
        <f>E168+E169+E173</f>
        <v>24763.1</v>
      </c>
      <c r="F166" s="10">
        <f>F168+F170+F171+F172</f>
        <v>7612.1</v>
      </c>
      <c r="G166" s="51">
        <f>F166/F174</f>
        <v>0.01809345675323697</v>
      </c>
      <c r="H166" s="56">
        <f t="shared" si="26"/>
        <v>-7879.5</v>
      </c>
      <c r="I166" s="26">
        <f t="shared" si="27"/>
        <v>0.49136951638307214</v>
      </c>
      <c r="J166" s="136">
        <f t="shared" si="28"/>
        <v>-17151</v>
      </c>
      <c r="K166" s="61"/>
    </row>
    <row r="167" spans="1:11" s="5" customFormat="1" ht="13.5">
      <c r="A167" s="111"/>
      <c r="B167" s="13" t="s">
        <v>35</v>
      </c>
      <c r="C167" s="10"/>
      <c r="D167" s="10"/>
      <c r="E167" s="152"/>
      <c r="F167" s="10"/>
      <c r="G167" s="29"/>
      <c r="H167" s="56"/>
      <c r="I167" s="26"/>
      <c r="J167" s="136"/>
      <c r="K167" s="61"/>
    </row>
    <row r="168" spans="1:11" s="5" customFormat="1" ht="42.75" customHeight="1">
      <c r="A168" s="111"/>
      <c r="B168" s="115" t="s">
        <v>153</v>
      </c>
      <c r="C168" s="117">
        <v>22036.6</v>
      </c>
      <c r="D168" s="117">
        <v>3000</v>
      </c>
      <c r="E168" s="172">
        <v>21072.5</v>
      </c>
      <c r="F168" s="117">
        <v>3000</v>
      </c>
      <c r="G168" s="29">
        <f>F168/F174</f>
        <v>0.007130800995745051</v>
      </c>
      <c r="H168" s="65">
        <f aca="true" t="shared" si="29" ref="H168:H182">F168-D168</f>
        <v>0</v>
      </c>
      <c r="I168" s="64">
        <f>F168/D168</f>
        <v>1</v>
      </c>
      <c r="J168" s="154">
        <f t="shared" si="28"/>
        <v>-18072.5</v>
      </c>
      <c r="K168" s="61"/>
    </row>
    <row r="169" spans="1:11" s="5" customFormat="1" ht="54">
      <c r="A169" s="111"/>
      <c r="B169" s="115" t="s">
        <v>157</v>
      </c>
      <c r="C169" s="117">
        <v>0</v>
      </c>
      <c r="D169" s="117">
        <v>0</v>
      </c>
      <c r="E169" s="172">
        <v>3248.5</v>
      </c>
      <c r="F169" s="117">
        <v>0</v>
      </c>
      <c r="G169" s="29">
        <f>F169/F174</f>
        <v>0</v>
      </c>
      <c r="H169" s="65">
        <f t="shared" si="29"/>
        <v>0</v>
      </c>
      <c r="I169" s="64">
        <v>0</v>
      </c>
      <c r="J169" s="154">
        <f t="shared" si="28"/>
        <v>-3248.5</v>
      </c>
      <c r="K169" s="61"/>
    </row>
    <row r="170" spans="1:11" s="5" customFormat="1" ht="40.5">
      <c r="A170" s="111"/>
      <c r="B170" s="115" t="s">
        <v>154</v>
      </c>
      <c r="C170" s="117">
        <v>0</v>
      </c>
      <c r="D170" s="117">
        <v>8112.7</v>
      </c>
      <c r="E170" s="172">
        <v>0</v>
      </c>
      <c r="F170" s="117">
        <v>233.2</v>
      </c>
      <c r="G170" s="29">
        <f>F170/F174</f>
        <v>0.0005543009307359153</v>
      </c>
      <c r="H170" s="65">
        <f t="shared" si="29"/>
        <v>-7879.5</v>
      </c>
      <c r="I170" s="64">
        <f>F170/D170</f>
        <v>0.028745054051055752</v>
      </c>
      <c r="J170" s="154">
        <f t="shared" si="28"/>
        <v>233.2</v>
      </c>
      <c r="K170" s="61"/>
    </row>
    <row r="171" spans="1:11" s="5" customFormat="1" ht="54">
      <c r="A171" s="111"/>
      <c r="B171" s="115" t="s">
        <v>155</v>
      </c>
      <c r="C171" s="117">
        <v>0</v>
      </c>
      <c r="D171" s="117">
        <v>761.9</v>
      </c>
      <c r="E171" s="172">
        <v>0</v>
      </c>
      <c r="F171" s="117">
        <v>761.8</v>
      </c>
      <c r="G171" s="29">
        <f>F171/F174</f>
        <v>0.0018107480661861933</v>
      </c>
      <c r="H171" s="65">
        <f t="shared" si="29"/>
        <v>-0.10000000000002274</v>
      </c>
      <c r="I171" s="64">
        <f>F171/D171</f>
        <v>0.9998687491796824</v>
      </c>
      <c r="J171" s="154">
        <f t="shared" si="28"/>
        <v>761.8</v>
      </c>
      <c r="K171" s="61"/>
    </row>
    <row r="172" spans="1:11" s="5" customFormat="1" ht="50.25" customHeight="1">
      <c r="A172" s="111"/>
      <c r="B172" s="116" t="s">
        <v>156</v>
      </c>
      <c r="C172" s="117">
        <v>0</v>
      </c>
      <c r="D172" s="117">
        <v>3617.1</v>
      </c>
      <c r="E172" s="172">
        <v>0</v>
      </c>
      <c r="F172" s="117">
        <v>3617.1</v>
      </c>
      <c r="G172" s="29">
        <f>F172/F174</f>
        <v>0.008597606760569807</v>
      </c>
      <c r="H172" s="65">
        <f t="shared" si="29"/>
        <v>0</v>
      </c>
      <c r="I172" s="64">
        <f>F172/D172</f>
        <v>1</v>
      </c>
      <c r="J172" s="154">
        <f t="shared" si="28"/>
        <v>3617.1</v>
      </c>
      <c r="K172" s="61"/>
    </row>
    <row r="173" spans="1:11" s="5" customFormat="1" ht="74.25" customHeight="1">
      <c r="A173" s="111"/>
      <c r="B173" s="115" t="s">
        <v>199</v>
      </c>
      <c r="C173" s="117">
        <v>0</v>
      </c>
      <c r="D173" s="117">
        <v>0</v>
      </c>
      <c r="E173" s="172">
        <v>442.1</v>
      </c>
      <c r="F173" s="117">
        <v>0</v>
      </c>
      <c r="G173" s="29">
        <f>F173/F174</f>
        <v>0</v>
      </c>
      <c r="H173" s="65">
        <f t="shared" si="29"/>
        <v>0</v>
      </c>
      <c r="I173" s="64">
        <v>0</v>
      </c>
      <c r="J173" s="154">
        <f t="shared" si="28"/>
        <v>-442.1</v>
      </c>
      <c r="K173" s="61"/>
    </row>
    <row r="174" spans="1:11" s="5" customFormat="1" ht="16.5">
      <c r="A174" s="157"/>
      <c r="B174" s="158" t="s">
        <v>106</v>
      </c>
      <c r="C174" s="156">
        <f>C67+C96+C97+C103+C127+C143+C158+C164+C165+C166</f>
        <v>361285.2</v>
      </c>
      <c r="D174" s="156">
        <f>D67+D96+D97+D103+D127+D143+D158+D164+D165+D166</f>
        <v>432336.7</v>
      </c>
      <c r="E174" s="156">
        <f>E67+E96+E97+E103+E127+E143+E158+E164+E165+E166</f>
        <v>540593.6</v>
      </c>
      <c r="F174" s="156">
        <f>F67+F96+F97+F103+F127+F143+F158+F164+F165+F166</f>
        <v>420710.1</v>
      </c>
      <c r="G174" s="159">
        <f>F174/F174</f>
        <v>1</v>
      </c>
      <c r="H174" s="160">
        <f t="shared" si="29"/>
        <v>-11626.600000000035</v>
      </c>
      <c r="I174" s="159">
        <f>F174/D174</f>
        <v>0.973107534012264</v>
      </c>
      <c r="J174" s="135">
        <f>F174-E174</f>
        <v>-119883.5</v>
      </c>
      <c r="K174" s="61"/>
    </row>
    <row r="175" spans="1:12" ht="13.5">
      <c r="A175" s="45"/>
      <c r="B175" s="19" t="s">
        <v>140</v>
      </c>
      <c r="C175" s="227">
        <f>C64-C174</f>
        <v>-21163</v>
      </c>
      <c r="D175" s="227">
        <f>D64-D174</f>
        <v>-36130.29999999999</v>
      </c>
      <c r="E175" s="227">
        <f>E64-E174</f>
        <v>12807.300000000047</v>
      </c>
      <c r="F175" s="227">
        <f>F64-F174</f>
        <v>-33097.399999999965</v>
      </c>
      <c r="G175" s="229">
        <f>F175/F175</f>
        <v>1</v>
      </c>
      <c r="H175" s="231">
        <f>(-F175)-(-D175)</f>
        <v>-3032.9000000000233</v>
      </c>
      <c r="I175" s="229">
        <f>F175/D175</f>
        <v>0.9160566062280129</v>
      </c>
      <c r="J175" s="224">
        <f>-(J183+J182)</f>
        <v>-45904.69999999998</v>
      </c>
      <c r="K175" s="63"/>
      <c r="L175" s="6" t="s">
        <v>143</v>
      </c>
    </row>
    <row r="176" spans="1:11" ht="13.5">
      <c r="A176" s="45"/>
      <c r="B176" s="19" t="s">
        <v>141</v>
      </c>
      <c r="C176" s="228"/>
      <c r="D176" s="228"/>
      <c r="E176" s="228"/>
      <c r="F176" s="228"/>
      <c r="G176" s="230"/>
      <c r="H176" s="232"/>
      <c r="I176" s="230"/>
      <c r="J176" s="225"/>
      <c r="K176" s="63"/>
    </row>
    <row r="177" spans="1:11" ht="27">
      <c r="A177" s="45"/>
      <c r="B177" s="19" t="s">
        <v>142</v>
      </c>
      <c r="C177" s="18">
        <f>C178+C181</f>
        <v>21163</v>
      </c>
      <c r="D177" s="18">
        <f>D178+D181</f>
        <v>36130.29999999999</v>
      </c>
      <c r="E177" s="18">
        <f>E178+E181</f>
        <v>-12807.300000000047</v>
      </c>
      <c r="F177" s="18">
        <f>F178+F181</f>
        <v>33097.399999999965</v>
      </c>
      <c r="G177" s="199">
        <f>F177/F177</f>
        <v>1</v>
      </c>
      <c r="H177" s="198">
        <f>F177-D177</f>
        <v>-3032.9000000000233</v>
      </c>
      <c r="I177" s="197">
        <f>F177/D177</f>
        <v>0.9160566062280129</v>
      </c>
      <c r="J177" s="135">
        <f>F177-E177</f>
        <v>45904.70000000001</v>
      </c>
      <c r="K177" s="63"/>
    </row>
    <row r="178" spans="1:11" ht="27">
      <c r="A178" s="213" t="s">
        <v>200</v>
      </c>
      <c r="B178" s="47" t="s">
        <v>201</v>
      </c>
      <c r="C178" s="200">
        <f>C179-C180</f>
        <v>21163</v>
      </c>
      <c r="D178" s="200">
        <f>D179-D180</f>
        <v>27853.5</v>
      </c>
      <c r="E178" s="200">
        <f>E179-E180</f>
        <v>0</v>
      </c>
      <c r="F178" s="200">
        <f>F179-F180</f>
        <v>25000</v>
      </c>
      <c r="G178" s="199">
        <f>F178/F177</f>
        <v>0.7553463414044616</v>
      </c>
      <c r="H178" s="214">
        <f t="shared" si="29"/>
        <v>-2853.5</v>
      </c>
      <c r="I178" s="215">
        <f>F178/D178</f>
        <v>0.8975532697865618</v>
      </c>
      <c r="J178" s="134">
        <f>F178-E178</f>
        <v>25000</v>
      </c>
      <c r="K178" s="63"/>
    </row>
    <row r="179" spans="1:11" ht="27">
      <c r="A179" s="163" t="s">
        <v>202</v>
      </c>
      <c r="B179" s="196" t="s">
        <v>203</v>
      </c>
      <c r="C179" s="172">
        <v>21163</v>
      </c>
      <c r="D179" s="172">
        <v>27853.5</v>
      </c>
      <c r="E179" s="172">
        <v>0</v>
      </c>
      <c r="F179" s="172">
        <v>25000</v>
      </c>
      <c r="G179" s="199">
        <f>F179/F177</f>
        <v>0.7553463414044616</v>
      </c>
      <c r="H179" s="216">
        <f t="shared" si="29"/>
        <v>-2853.5</v>
      </c>
      <c r="I179" s="217">
        <f>F179/D179</f>
        <v>0.8975532697865618</v>
      </c>
      <c r="J179" s="154">
        <f>F179-E179</f>
        <v>25000</v>
      </c>
      <c r="K179" s="63"/>
    </row>
    <row r="180" spans="1:11" ht="27">
      <c r="A180" s="163" t="s">
        <v>204</v>
      </c>
      <c r="B180" s="196" t="s">
        <v>205</v>
      </c>
      <c r="C180" s="172">
        <v>0</v>
      </c>
      <c r="D180" s="172">
        <v>0</v>
      </c>
      <c r="E180" s="172">
        <v>0</v>
      </c>
      <c r="F180" s="172">
        <v>0</v>
      </c>
      <c r="G180" s="222">
        <f>F180/F177</f>
        <v>0</v>
      </c>
      <c r="H180" s="216">
        <f t="shared" si="29"/>
        <v>0</v>
      </c>
      <c r="I180" s="217"/>
      <c r="J180" s="154">
        <f>F180-E180</f>
        <v>0</v>
      </c>
      <c r="K180" s="63"/>
    </row>
    <row r="181" spans="1:11" ht="27">
      <c r="A181" s="213" t="s">
        <v>206</v>
      </c>
      <c r="B181" s="47" t="s">
        <v>207</v>
      </c>
      <c r="C181" s="200">
        <f>C182+C183</f>
        <v>0</v>
      </c>
      <c r="D181" s="200">
        <f>D182+D183</f>
        <v>8276.799999999988</v>
      </c>
      <c r="E181" s="200">
        <f>E182+E183</f>
        <v>-12807.300000000047</v>
      </c>
      <c r="F181" s="200">
        <f>F182+F183</f>
        <v>8097.399999999965</v>
      </c>
      <c r="G181" s="222">
        <f>F181/F177</f>
        <v>0.24465365859553842</v>
      </c>
      <c r="H181" s="218">
        <f t="shared" si="29"/>
        <v>-179.40000000002328</v>
      </c>
      <c r="I181" s="219">
        <f>F181/D181</f>
        <v>0.9783249565049266</v>
      </c>
      <c r="J181" s="135">
        <f>F181-E181</f>
        <v>20904.70000000001</v>
      </c>
      <c r="K181" s="63"/>
    </row>
    <row r="182" spans="1:11" ht="27">
      <c r="A182" s="40" t="s">
        <v>220</v>
      </c>
      <c r="B182" s="115" t="s">
        <v>99</v>
      </c>
      <c r="C182" s="117">
        <f>-(C64+C179)</f>
        <v>-361285.2</v>
      </c>
      <c r="D182" s="117">
        <f>-(D64+D179)</f>
        <v>-424059.9</v>
      </c>
      <c r="E182" s="117">
        <f>-(E64+E179)</f>
        <v>-553400.9</v>
      </c>
      <c r="F182" s="117">
        <f>-(F64+F179)</f>
        <v>-412612.7</v>
      </c>
      <c r="G182" s="199"/>
      <c r="H182" s="216">
        <f t="shared" si="29"/>
        <v>11447.200000000012</v>
      </c>
      <c r="I182" s="217">
        <f>F182/D182</f>
        <v>0.973005700373933</v>
      </c>
      <c r="J182" s="154">
        <f>-(J64)</f>
        <v>165788.19999999998</v>
      </c>
      <c r="K182" s="63"/>
    </row>
    <row r="183" spans="1:11" ht="17.25" customHeight="1">
      <c r="A183" s="40" t="s">
        <v>221</v>
      </c>
      <c r="B183" s="115" t="s">
        <v>100</v>
      </c>
      <c r="C183" s="117">
        <f>C174+C180</f>
        <v>361285.2</v>
      </c>
      <c r="D183" s="117">
        <f>D174+D180</f>
        <v>432336.7</v>
      </c>
      <c r="E183" s="117">
        <f>E174+E180</f>
        <v>540593.6</v>
      </c>
      <c r="F183" s="117">
        <f>F174+F180</f>
        <v>420710.1</v>
      </c>
      <c r="G183" s="199"/>
      <c r="H183" s="220">
        <f>F183-D183</f>
        <v>-11626.600000000035</v>
      </c>
      <c r="I183" s="221">
        <f>F183/D183</f>
        <v>0.973107534012264</v>
      </c>
      <c r="J183" s="154">
        <f>J174</f>
        <v>-119883.5</v>
      </c>
      <c r="K183" s="63"/>
    </row>
    <row r="184" spans="1:11" ht="13.5">
      <c r="A184" s="43" t="s">
        <v>14</v>
      </c>
      <c r="B184" s="16" t="s">
        <v>13</v>
      </c>
      <c r="C184" s="16"/>
      <c r="D184" s="91"/>
      <c r="E184" s="12"/>
      <c r="F184" s="12"/>
      <c r="G184" s="29"/>
      <c r="H184" s="20"/>
      <c r="I184" s="29"/>
      <c r="J184" s="136"/>
      <c r="K184" s="63"/>
    </row>
    <row r="185" spans="1:11" ht="13.5">
      <c r="A185" s="43" t="s">
        <v>14</v>
      </c>
      <c r="B185" s="123" t="s">
        <v>172</v>
      </c>
      <c r="C185" s="122">
        <f>C69+C124+C131+C137+C147+C154+C160</f>
        <v>58402.4</v>
      </c>
      <c r="D185" s="122">
        <f>D69+D124+D137+D147+D154+D160</f>
        <v>51434.7</v>
      </c>
      <c r="E185" s="122">
        <f>E69+E124+E137</f>
        <v>29252.1</v>
      </c>
      <c r="F185" s="122">
        <f>F69+F124+F137+F147+F154+F160</f>
        <v>49876.3</v>
      </c>
      <c r="G185" s="29">
        <f>F185/F174</f>
        <v>0.11855265656802631</v>
      </c>
      <c r="H185" s="20">
        <f>F185-D185</f>
        <v>-1558.3999999999942</v>
      </c>
      <c r="I185" s="29">
        <f>F185/D185</f>
        <v>0.9697013883623313</v>
      </c>
      <c r="J185" s="136">
        <f>F185-E185</f>
        <v>20624.200000000004</v>
      </c>
      <c r="K185" s="63"/>
    </row>
    <row r="186" spans="1:11" ht="13.5">
      <c r="A186" s="43"/>
      <c r="B186" s="14" t="s">
        <v>169</v>
      </c>
      <c r="C186" s="122">
        <f>C70+C125+C132+C138+C148+C155+C161</f>
        <v>15301.5</v>
      </c>
      <c r="D186" s="122">
        <f>D70+D125+D138+D148+D155+D161</f>
        <v>12738</v>
      </c>
      <c r="E186" s="122">
        <f>E70+E125+E138</f>
        <v>6969.9</v>
      </c>
      <c r="F186" s="122">
        <f>F70+F125+F138+F148+F155+F161</f>
        <v>12200.500000000002</v>
      </c>
      <c r="G186" s="29">
        <f>F186/F174</f>
        <v>0.028999779182862503</v>
      </c>
      <c r="H186" s="20">
        <f>F186-D186</f>
        <v>-537.4999999999982</v>
      </c>
      <c r="I186" s="29">
        <f>F186/D186</f>
        <v>0.9578034228293297</v>
      </c>
      <c r="J186" s="136">
        <f>F186-E186</f>
        <v>5230.600000000002</v>
      </c>
      <c r="K186" s="63"/>
    </row>
    <row r="187" spans="1:11" ht="13.5">
      <c r="A187" s="43" t="s">
        <v>14</v>
      </c>
      <c r="B187" s="14" t="s">
        <v>170</v>
      </c>
      <c r="C187" s="122">
        <f>C71+C133+C139+C149+C156+C162</f>
        <v>6563.2</v>
      </c>
      <c r="D187" s="122">
        <f>D71+D139+D149+D156+D162</f>
        <v>6158.5</v>
      </c>
      <c r="E187" s="122">
        <f>E71+E139+E149+E156+E162</f>
        <v>682.4000000000001</v>
      </c>
      <c r="F187" s="122">
        <f>F71+F139+F149+F156+F162</f>
        <v>5421.099999999999</v>
      </c>
      <c r="G187" s="29">
        <f>F187/F174</f>
        <v>0.012885595092677832</v>
      </c>
      <c r="H187" s="20">
        <f>F187-D187</f>
        <v>-737.4000000000005</v>
      </c>
      <c r="I187" s="29">
        <f>F187/D187</f>
        <v>0.88026305106763</v>
      </c>
      <c r="J187" s="136">
        <f>F187-E187</f>
        <v>4738.699999999999</v>
      </c>
      <c r="K187" s="63"/>
    </row>
    <row r="188" spans="1:11" ht="13.5">
      <c r="A188" s="43" t="s">
        <v>14</v>
      </c>
      <c r="B188" s="15" t="s">
        <v>171</v>
      </c>
      <c r="C188" s="122">
        <v>11998.1</v>
      </c>
      <c r="D188" s="122">
        <v>18188.4</v>
      </c>
      <c r="E188" s="122">
        <v>206514.6</v>
      </c>
      <c r="F188" s="122">
        <v>15303.4</v>
      </c>
      <c r="G188" s="29">
        <f>F188/F174</f>
        <v>0.03637516665276161</v>
      </c>
      <c r="H188" s="20">
        <f>F188-D188</f>
        <v>-2885.000000000002</v>
      </c>
      <c r="I188" s="29">
        <f>F188/D188</f>
        <v>0.8413824195641177</v>
      </c>
      <c r="J188" s="136">
        <f>F188-E188</f>
        <v>-191211.2</v>
      </c>
      <c r="K188" s="63"/>
    </row>
    <row r="189" spans="1:10" ht="13.5">
      <c r="A189" s="93"/>
      <c r="B189" s="94"/>
      <c r="C189" s="94"/>
      <c r="D189" s="95"/>
      <c r="E189" s="95"/>
      <c r="F189" s="95"/>
      <c r="G189" s="113"/>
      <c r="H189" s="114"/>
      <c r="I189" s="113"/>
      <c r="J189" s="95"/>
    </row>
    <row r="190" spans="1:7" ht="13.5">
      <c r="A190" s="32"/>
      <c r="D190" s="92"/>
      <c r="G190" s="1" t="s">
        <v>14</v>
      </c>
    </row>
    <row r="191" spans="2:10" ht="13.5">
      <c r="B191" s="155" t="s">
        <v>160</v>
      </c>
      <c r="C191" s="139"/>
      <c r="D191" s="140"/>
      <c r="E191" s="141"/>
      <c r="F191" s="141"/>
      <c r="G191" s="142"/>
      <c r="H191" s="142"/>
      <c r="I191" s="1" t="s">
        <v>14</v>
      </c>
      <c r="J191" s="6"/>
    </row>
    <row r="192" spans="2:8" ht="13.5">
      <c r="B192" s="143" t="s">
        <v>101</v>
      </c>
      <c r="C192" s="143"/>
      <c r="D192" s="140"/>
      <c r="E192" s="142"/>
      <c r="F192" s="142"/>
      <c r="G192" s="142"/>
      <c r="H192" s="144" t="s">
        <v>161</v>
      </c>
    </row>
  </sheetData>
  <sheetProtection/>
  <mergeCells count="10">
    <mergeCell ref="G1:J1"/>
    <mergeCell ref="J175:J176"/>
    <mergeCell ref="A2:I2"/>
    <mergeCell ref="C175:C176"/>
    <mergeCell ref="D175:D176"/>
    <mergeCell ref="F175:F176"/>
    <mergeCell ref="E175:E176"/>
    <mergeCell ref="G175:G176"/>
    <mergeCell ref="H175:H176"/>
    <mergeCell ref="I175:I176"/>
  </mergeCells>
  <printOptions/>
  <pageMargins left="0.2755905511811024" right="0.1968503937007874" top="0.31496062992125984" bottom="0.3937007874015748" header="0.15748031496062992" footer="0.1968503937007874"/>
  <pageSetup blackAndWhite="1" fitToHeight="14" fitToWidth="1" orientation="landscape" paperSize="9" r:id="rId1"/>
  <headerFooter alignWithMargins="0">
    <oddFooter>&amp;R&amp;"Arial Narrow,обычный"&amp;8Лист &amp;P из &amp;N</oddFooter>
  </headerFooter>
  <rowBreaks count="87" manualBreakCount="87">
    <brk id="14" max="12" man="1"/>
    <brk id="16" max="12" man="1"/>
    <brk id="18" max="255" man="1"/>
    <brk id="23" max="12" man="1"/>
    <brk id="26" max="12" man="1"/>
    <brk id="28" max="12" man="1"/>
    <brk id="30" max="12" man="1"/>
    <brk id="31" max="12" man="1"/>
    <brk id="32" max="12" man="1"/>
    <brk id="33" max="12" man="1"/>
    <brk id="36" max="12" man="1"/>
    <brk id="42" max="255" man="1"/>
    <brk id="46" max="12" man="1"/>
    <brk id="48" max="12" man="1"/>
    <brk id="52" max="12" man="1"/>
    <brk id="53" max="255" man="1"/>
    <brk id="54" max="12" man="1"/>
    <brk id="64" max="12" man="1"/>
    <brk id="65" max="12" man="1"/>
    <brk id="66" max="12" man="1"/>
    <brk id="67" max="12" man="1"/>
    <brk id="68" max="255" man="1"/>
    <brk id="70" max="12" man="1"/>
    <brk id="71" max="12" man="1"/>
    <brk id="72" max="12" man="1"/>
    <brk id="73" max="12" man="1"/>
    <brk id="76" max="12" man="1"/>
    <brk id="81" max="12" man="1"/>
    <brk id="82" max="12" man="1"/>
    <brk id="83" max="255" man="1"/>
    <brk id="84" max="12" man="1"/>
    <brk id="85" max="255" man="1"/>
    <brk id="86" max="12" man="1"/>
    <brk id="93" max="12" man="1"/>
    <brk id="94" max="12" man="1"/>
    <brk id="96" max="12" man="1"/>
    <brk id="97" max="12" man="1"/>
    <brk id="98" max="12" man="1"/>
    <brk id="99" max="12" man="1"/>
    <brk id="102" max="255" man="1"/>
    <brk id="108" max="12" man="1"/>
    <brk id="109" max="12" man="1"/>
    <brk id="110" max="12" man="1"/>
    <brk id="111" max="255" man="1"/>
    <brk id="114" max="12" man="1"/>
    <brk id="135" max="12" man="1"/>
    <brk id="136" max="12" man="1"/>
    <brk id="138" max="255" man="1"/>
    <brk id="174" max="12" man="1"/>
    <brk id="182" max="12" man="1"/>
    <brk id="183" max="12" man="1"/>
    <brk id="184" max="255" man="1"/>
    <brk id="187" max="12" man="1"/>
    <brk id="188" max="12" man="1"/>
    <brk id="190" max="255" man="1"/>
    <brk id="191" max="255" man="1"/>
    <brk id="194" max="13" man="1"/>
    <brk id="195" max="255" man="1"/>
    <brk id="196" max="13" man="1"/>
    <brk id="198" max="13" man="1"/>
    <brk id="201" max="13" man="1"/>
    <brk id="202" max="13" man="1"/>
    <brk id="204" max="13" man="1"/>
    <brk id="205" max="13" man="1"/>
    <brk id="212" max="13" man="1"/>
    <brk id="218" max="13" man="1"/>
    <brk id="219" max="13" man="1"/>
    <brk id="220" max="13" man="1"/>
    <brk id="223" max="13" man="1"/>
    <brk id="224" max="255" man="1"/>
    <brk id="227" max="13" man="1"/>
    <brk id="229" max="255" man="1"/>
    <brk id="231" max="255" man="1"/>
    <brk id="232" max="13" man="1"/>
    <brk id="233" max="13" man="1"/>
    <brk id="234" max="13" man="1"/>
    <brk id="240" max="13" man="1"/>
    <brk id="242" max="13" man="1"/>
    <brk id="247" max="13" man="1"/>
    <brk id="249" max="13" man="1"/>
    <brk id="252" max="13" man="1"/>
    <brk id="254" max="13" man="1"/>
    <brk id="262" max="13" man="1"/>
    <brk id="263" max="255" man="1"/>
    <brk id="271" max="13" man="1"/>
    <brk id="275" max="13" man="1"/>
    <brk id="2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haldeevagv</cp:lastModifiedBy>
  <cp:lastPrinted>2011-02-25T08:03:27Z</cp:lastPrinted>
  <dcterms:created xsi:type="dcterms:W3CDTF">1998-04-06T06:06:47Z</dcterms:created>
  <dcterms:modified xsi:type="dcterms:W3CDTF">2011-03-02T08:47:31Z</dcterms:modified>
  <cp:category/>
  <cp:version/>
  <cp:contentType/>
  <cp:contentStatus/>
</cp:coreProperties>
</file>