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нализ бюджета" sheetId="1" r:id="rId1"/>
  </sheets>
  <definedNames>
    <definedName name="Z_0CCA0AA9_2A3B_40C7_AFDE_E48E7FFE6A9F_.wvu.PrintArea" localSheetId="0" hidden="1">'Анализ бюджета'!$A$1:$M$194</definedName>
    <definedName name="Z_0CCA0AA9_2A3B_40C7_AFDE_E48E7FFE6A9F_.wvu.PrintTitles" localSheetId="0" hidden="1">'Анализ бюджета'!$4:$5</definedName>
    <definedName name="Z_0CCA0AA9_2A3B_40C7_AFDE_E48E7FFE6A9F_.wvu.Rows" localSheetId="0" hidden="1">'Анализ бюджета'!$32:$33</definedName>
    <definedName name="Z_10971261_6A6B_11D7_802E_0050224027E0_.wvu.PrintArea" localSheetId="0" hidden="1">'Анализ бюджета'!$A$1:$L$193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бюджета'!$A$1:$L$194</definedName>
    <definedName name="Z_21F1EF4A_DE4F_4B68_8C9D_125CBB73FA2D_.wvu.PrintArea" localSheetId="0" hidden="1">'Анализ бюджета'!$A$1:$M$194</definedName>
    <definedName name="Z_21F1EF4A_DE4F_4B68_8C9D_125CBB73FA2D_.wvu.PrintTitles" localSheetId="0" hidden="1">'Анализ бюджета'!$4:$5</definedName>
    <definedName name="Z_21F1EF4A_DE4F_4B68_8C9D_125CBB73FA2D_.wvu.Rows" localSheetId="0" hidden="1">'Анализ бюджета'!#REF!,'Анализ бюджета'!$32:$33,'Анализ бюджета'!$42:$43,'Анализ бюджета'!$179:$184</definedName>
    <definedName name="Z_4F278C51_CC0C_4908_B19B_FD853FE30C23_.wvu.PrintArea" localSheetId="0" hidden="1">'Анализ бюджета'!$A$1:$L$193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бюджета'!$23:$23,'Анализ бюджета'!$25:$26,'Анализ бюджета'!#REF!,'Анализ бюджета'!#REF!,'Анализ бюджета'!#REF!,'Анализ бюджета'!#REF!,'Анализ бюджета'!#REF!,'Анализ бюджета'!$36:$36,'Анализ бюджета'!#REF!,'Анализ бюджета'!#REF!,'Анализ бюджета'!#REF!,'Анализ бюджета'!#REF!,'Анализ бюджета'!$48:$48,'Анализ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45CF62E_2AF6_4462_B155_FC028F7F9B82_.wvu.PrintArea" localSheetId="0" hidden="1">'Анализ бюджета'!$A$1:$M$194</definedName>
    <definedName name="Z_645CF62E_2AF6_4462_B155_FC028F7F9B82_.wvu.PrintTitles" localSheetId="0" hidden="1">'Анализ бюджета'!$4:$5</definedName>
    <definedName name="Z_735893B7_5E6F_4E87_8F79_7422E435EC59_.wvu.PrintArea" localSheetId="0" hidden="1">'Анализ бюджета'!$A$1:$L$196</definedName>
    <definedName name="Z_7438206D_2B4A_48F0_A773_54E9F63D6163_.wvu.PrintArea" localSheetId="0" hidden="1">'Анализ бюджета'!$A$1:$M$194</definedName>
    <definedName name="Z_7438206D_2B4A_48F0_A773_54E9F63D6163_.wvu.PrintTitles" localSheetId="0" hidden="1">'Анализ бюджета'!$4:$5</definedName>
    <definedName name="Z_7438206D_2B4A_48F0_A773_54E9F63D6163_.wvu.Rows" localSheetId="0" hidden="1">'Анализ бюджета'!$32:$33</definedName>
    <definedName name="Z_7BE5A02B_F350_49A6_9913_9C71C08559EF_.wvu.Rows" localSheetId="0" hidden="1">'Анализ бюджета'!#REF!</definedName>
    <definedName name="Z_883E21C9_92B8_4BB6_948B_5EC845491DE7_.wvu.PrintArea" localSheetId="0" hidden="1">'Анализ бюджета'!$A$1:$M$194</definedName>
    <definedName name="Z_883E21C9_92B8_4BB6_948B_5EC845491DE7_.wvu.PrintTitles" localSheetId="0" hidden="1">'Анализ бюджета'!$4:$5</definedName>
    <definedName name="Z_883E21C9_92B8_4BB6_948B_5EC845491DE7_.wvu.Rows" localSheetId="0" hidden="1">'Анализ бюджета'!$32:$33</definedName>
    <definedName name="Z_88FCA060_646D_11D8_9232_00C0268CB387_.wvu.Rows" localSheetId="0" hidden="1">'Анализ бюджета'!$41:$43</definedName>
    <definedName name="Z_8F58F720_5478_11D7_8E43_00002120D636_.wvu.PrintArea" localSheetId="0" hidden="1">'Анализ бюджета'!$A$2:$L$53</definedName>
    <definedName name="Z_8F58F720_5478_11D7_8E43_00002120D636_.wvu.PrintTitles" localSheetId="0" hidden="1">'Анализ бюджета'!$4:$4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бюджета'!$A$1:$L$196</definedName>
    <definedName name="Z_97B5DCE1_CCA4_11D7_B6CC_0007E980B7D4_.wvu.Rows" localSheetId="0" hidden="1">'Анализ бюджета'!#REF!,'Анализ бюджета'!$41:$43</definedName>
    <definedName name="Z_A91D99C2_8122_48C0_91AB_172E51C62B1D_.wvu.PrintArea" localSheetId="0" hidden="1">'Анализ бюджета'!$A$1:$L$193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бюджета'!$A$1:$L$193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E64E5F61_FD5E_11DA_AA5B_0004761D6C8E_.wvu.PrintArea" localSheetId="0" hidden="1">'Анализ бюджета'!$A$1:$L$193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F0F30D83_5381_48B7_B9FD_0C64A3452395_.wvu.PrintArea" localSheetId="0" hidden="1">'Анализ бюджета'!$A$1:$M$194</definedName>
    <definedName name="Z_F0F30D83_5381_48B7_B9FD_0C64A3452395_.wvu.PrintTitles" localSheetId="0" hidden="1">'Анализ бюджета'!$4:$5</definedName>
    <definedName name="Z_F0F30D83_5381_48B7_B9FD_0C64A3452395_.wvu.Rows" localSheetId="0" hidden="1">'Анализ бюджета'!$32:$33</definedName>
    <definedName name="Всего_доходов_2002">'Анализ бюджета'!#REF!</definedName>
    <definedName name="Всего_доходов_2003">'Анализ бюджета'!#REF!</definedName>
    <definedName name="Всего_расходов_2002">'Анализ бюджета'!#REF!</definedName>
    <definedName name="Всего_расходов_2003">'Анализ бюджета'!#REF!</definedName>
    <definedName name="_xlnm.Print_Titles" localSheetId="0">'Анализ бюджета'!$4:$5</definedName>
    <definedName name="_xlnm.Print_Area" localSheetId="0">'Анализ бюджета'!$A$1:$M$194</definedName>
  </definedNames>
  <calcPr fullCalcOnLoad="1"/>
</workbook>
</file>

<file path=xl/sharedStrings.xml><?xml version="1.0" encoding="utf-8"?>
<sst xmlns="http://schemas.openxmlformats.org/spreadsheetml/2006/main" count="289" uniqueCount="219">
  <si>
    <t>Управление финансов администрации МО г. Энгельс</t>
  </si>
  <si>
    <t>Код</t>
  </si>
  <si>
    <t>Наименование</t>
  </si>
  <si>
    <t xml:space="preserve">Первоначальный  годовой план 
</t>
  </si>
  <si>
    <t>Уд. вес
в 2011г.</t>
  </si>
  <si>
    <t>Отклонение от годового плана</t>
  </si>
  <si>
    <t>Процент исполнения годового плана</t>
  </si>
  <si>
    <t>2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</si>
  <si>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</si>
  <si>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</si>
  <si>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</si>
  <si>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</si>
  <si>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</si>
  <si>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</si>
  <si>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</si>
  <si>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</si>
  <si>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</si>
  <si>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182 1 01 02011 01 0000 110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</si>
  <si>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</si>
  <si>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</si>
  <si>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</si>
  <si>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</si>
  <si>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</si>
  <si>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</si>
  <si>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</si>
  <si>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</si>
  <si>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</si>
  <si>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</si>
  <si>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</si>
  <si>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</si>
  <si>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</si>
  <si>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</si>
  <si>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</si>
  <si>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</si>
  <si>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</si>
  <si>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</si>
  <si>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</si>
  <si>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</si>
  <si>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</si>
  <si>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</si>
  <si>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</si>
  <si>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</si>
  <si>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</si>
  <si>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</si>
  <si>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</si>
  <si>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</si>
  <si>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</si>
  <si>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</si>
  <si>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</si>
  <si>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</si>
  <si>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</si>
  <si>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</si>
  <si>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</si>
  <si>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000 1 11 05010 00 0000 120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</si>
  <si>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</si>
  <si>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134 1 11 05010 10 0000 120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</si>
  <si>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</si>
  <si>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000 1 11 05020 00 0000 120</t>
  </si>
  <si>
    <t>000 1 11 05025 10 0000 120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</si>
  <si>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</si>
  <si>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</si>
  <si>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104 1 11 05035 10 0000 120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</si>
  <si>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</si>
  <si>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149 1 11 09045 10 0000 120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</si>
  <si>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</si>
  <si>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</si>
  <si>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</si>
  <si>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104 1 14 02033 10 0000 410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</si>
  <si>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</si>
  <si>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134 1 14 06014 10 0000 430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</si>
  <si>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</si>
  <si>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</si>
  <si>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</si>
  <si>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</si>
  <si>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</si>
  <si>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104 1 17 01050 10 0000 180</t>
  </si>
  <si>
    <t>Невыясненные поступления, зачисляемые в бюджеты поселений</t>
  </si>
  <si>
    <t>000 1 19 00000 00 0000 000</t>
  </si>
  <si>
    <t>ВОЗВРАТ ОСТАТКОВ СУБСИДИЙ И СУБВЕНЦИЙ ПРОШЛЫХ ЛЕТ</t>
  </si>
  <si>
    <t>148 1 19 05000 10 0000 151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</si>
  <si>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</si>
  <si>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000 2 00 00000 00 0000 000</t>
  </si>
  <si>
    <t xml:space="preserve">БЕЗВОЗМЕЗДНЫЕ ПОСТУПЛЕНИЯ </t>
  </si>
  <si>
    <t>000 2 02 01000 00 0000 151</t>
  </si>
  <si>
    <t xml:space="preserve">Дотации бюджетам субъектов Российской Федерации и муниципальных образований </t>
  </si>
  <si>
    <t>148 2 02 01001 10 0002 151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</si>
  <si>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</si>
  <si>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000 2 02 04000 00 0000 151</t>
  </si>
  <si>
    <t>Иные межбюджетные трансферты</t>
  </si>
  <si>
    <t>ВСЕГО ДОХОДОВ</t>
  </si>
  <si>
    <t xml:space="preserve"> </t>
  </si>
  <si>
    <t>РАСХОДЫ</t>
  </si>
  <si>
    <t>0100</t>
  </si>
  <si>
    <t>ОБЩЕГОСУДАРСТВЕННЫЕ ВОПРОСЫ</t>
  </si>
  <si>
    <t>из них:</t>
  </si>
  <si>
    <t>-заработная плата</t>
  </si>
  <si>
    <t xml:space="preserve">-начисления на оплату труда </t>
  </si>
  <si>
    <t xml:space="preserve">-коммунальные услуги </t>
  </si>
  <si>
    <t xml:space="preserve">-увеличение стоимости основных средств 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</si>
  <si>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</si>
  <si>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</si>
  <si>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-заработная плата 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</si>
  <si>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</si>
  <si>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</si>
  <si>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-начисления на оплату труда</t>
  </si>
  <si>
    <t>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</si>
  <si>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</si>
  <si>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</si>
  <si>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</si>
  <si>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</si>
  <si>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</si>
  <si>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</si>
  <si>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</si>
  <si>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</si>
  <si>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расходы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</si>
  <si>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</si>
  <si>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</si>
  <si>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</si>
  <si>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</si>
  <si>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</si>
  <si>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- субсидии на приобретение контактного провода</t>
  </si>
  <si>
    <t>- субсидии на возмещение недополученных доходов</t>
  </si>
  <si>
    <t xml:space="preserve">-средства на реализацию МЦП "Развитие системы городского электрического транспорта в МО город Энгельс на 2009-2010 г." </t>
  </si>
  <si>
    <t>0500</t>
  </si>
  <si>
    <t xml:space="preserve">ЖИЛИЩНО-КОММУНАЛЬНОЕ ХОЗЯЙСТВО </t>
  </si>
  <si>
    <t>0501</t>
  </si>
  <si>
    <t>Жилищное хозяйство</t>
  </si>
  <si>
    <t xml:space="preserve">- средства на реализацию долгосрочной целевой программы "Энергосбережение и повышение энергетической эффективности муниципального образования город Энгельс на период с 2011 до 2020 года" </t>
  </si>
  <si>
    <t>0502</t>
  </si>
  <si>
    <t>Коммунальное хозяйство</t>
  </si>
  <si>
    <t>в том числе:</t>
  </si>
  <si>
    <t xml:space="preserve">- субсидии по прочим коммунальным услугам </t>
  </si>
  <si>
    <t>0503</t>
  </si>
  <si>
    <t>Благоустройство</t>
  </si>
  <si>
    <t xml:space="preserve">- расходы на благоустройство </t>
  </si>
  <si>
    <t xml:space="preserve">- ремонт дорог </t>
  </si>
  <si>
    <t>- средства на реализацию муниципальной целевой программы "Обеспечение первичных мер пожарной безопасности в границах муниципального образования город Энгельс Энгельсского муниципального района Саратовской области" на 2011-2013 годы</t>
  </si>
  <si>
    <t xml:space="preserve">- увеличение стоимости основных средств 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</si>
  <si>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</si>
  <si>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</si>
  <si>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</si>
  <si>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</si>
  <si>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- средства на реализацию МЦП "Развитие физкультуры и спорта в муниципальном образовании город Энгельс на 2011-2013 годы"</t>
  </si>
  <si>
    <t>- средства на реализацию МЦП "Профилактика правонарушений на территории Энгельсского муниципального района на 2009-2011 годы"</t>
  </si>
  <si>
    <t>0800</t>
  </si>
  <si>
    <t>Культура, кинематография и СМИ</t>
  </si>
  <si>
    <t>0801</t>
  </si>
  <si>
    <t>Культура</t>
  </si>
  <si>
    <t>-коммунальные услуги</t>
  </si>
  <si>
    <t>-увеличение стоимости основных средств</t>
  </si>
  <si>
    <t>- средства на реализацию МЦП "Развитие культуры на территории муниципального образования город Энгельс на 2011-2013 годы"</t>
  </si>
  <si>
    <t>0804</t>
  </si>
  <si>
    <t>Другие вопросы в области культуры</t>
  </si>
  <si>
    <t xml:space="preserve">- средства на реализацию долгосрочной целевой программы "Сохранение выявленных объектов культурного наследия на территории муниципального образования город Энгельс находящихся в муниципальной собственности на 2011-2020 годы" 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</si>
  <si>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</si>
  <si>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</si>
  <si>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</si>
  <si>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</si>
  <si>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</si>
  <si>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 и спорт</t>
  </si>
  <si>
    <t>1301</t>
  </si>
  <si>
    <t>Обслуживание внутреннего государственного и муниципального долга</t>
  </si>
  <si>
    <t>1403</t>
  </si>
  <si>
    <t>- межбюджетные трансферты на обеспечение деятельности аварийно-спасательного формирования - муниципального учреждения "Энгельс-Спас"</t>
  </si>
  <si>
    <t>Всего расходов</t>
  </si>
  <si>
    <t>*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</si>
  <si>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</si>
  <si>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</si>
  <si>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</si>
  <si>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</si>
  <si>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</si>
  <si>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</si>
  <si>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</si>
  <si>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</si>
  <si>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</si>
  <si>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</si>
  <si>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>Увеличение прочих остатков денежных средств бюджета поселения</t>
  </si>
  <si>
    <t xml:space="preserve"> 01 05 02 01 10 0000 610</t>
  </si>
  <si>
    <t>Уменьшение прочих остатков денежных средств бюджета поселения</t>
  </si>
  <si>
    <t>СПРАВОЧНО:</t>
  </si>
  <si>
    <t>Начальник управления финансов администрации</t>
  </si>
  <si>
    <t xml:space="preserve"> муниципального образования город Энгельс</t>
  </si>
  <si>
    <t>Л.В. Гайдукова</t>
  </si>
  <si>
    <t>ПРОФИЦИТ БЮДЖЕТА (со знаком плюс)                                                                                     ДЕФИЦИТ БЮДЖЕТА (со знаком минус)</t>
  </si>
  <si>
    <t>- средства на реализацию ДЦП "Светлый город" на 2011-2013 годы</t>
  </si>
  <si>
    <t xml:space="preserve">- содержание автомобильных дорог и сооружений на них в границах поселений 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</si>
  <si>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</si>
  <si>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 земли,  находящиеся  в  собственности поселений (за  исключением  земельных участков муниципальных бюджетных и автономных  учреждений)</t>
  </si>
  <si>
    <t>104 114 06026 10 0000 430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</si>
  <si>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</si>
  <si>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из них: объекты строительства</t>
  </si>
  <si>
    <t>0412</t>
  </si>
  <si>
    <t>Другие вопросы в области национальной экономики</t>
  </si>
  <si>
    <t xml:space="preserve">- капитальный ремонт жилого фонда   </t>
  </si>
  <si>
    <t xml:space="preserve">- капитальный ремонт жилого фонда за счет средств поступающих за наем муниципальных жилых помещений   </t>
  </si>
  <si>
    <t>- средства на реализацию ДЦП "Город молодежи" на 2010-2012 годы</t>
  </si>
  <si>
    <t>- средства на реализацию ДЦП "Развитие физкультуры и спорта в муниципальном образовании город Энгельс на 2011-2013 годы"</t>
  </si>
  <si>
    <t>- средства на реализацию ДЦП "Повышение безопасности дорожного движения на территории муниципального образования город Энгельс в 2010-2012г.г."</t>
  </si>
  <si>
    <t xml:space="preserve">-заработная плата, в том числе: </t>
  </si>
  <si>
    <t>-начисления на оплату труда, в том числе:</t>
  </si>
  <si>
    <t xml:space="preserve">-увеличение стоимости основных средств, в том числе: </t>
  </si>
  <si>
    <t>- погашение кредиторской задолженности</t>
  </si>
  <si>
    <t xml:space="preserve">-коммунальные услуги, в том числе: </t>
  </si>
  <si>
    <t>План 
9 месяцев 2011 года</t>
  </si>
  <si>
    <t>Отклонение 
от плана 
9 месяцев 2011 года</t>
  </si>
  <si>
    <t>Процент 
исполнения плана 
9 месяцев 2011 года</t>
  </si>
  <si>
    <t>на реализацию муниципальной адресной программы "Переселение граждан Энгельсского муниципального района из аварийного ж/ф в 2009-2010 годах"</t>
  </si>
  <si>
    <t>на реализацию догосрочной целевой программы "Проведение капитального ремонта многоквартирных домов на территории Энгельсского муниципального района в 2010 году"</t>
  </si>
  <si>
    <t>Анализ исполнения  бюджета муниципального образования город Энгельс за январь - сентябрь 2011 года</t>
  </si>
  <si>
    <t>Уточненный годовой план 
на 01.10.2011г.</t>
  </si>
  <si>
    <t>Фактическое
исполнение
на 01.10.2010 г.</t>
  </si>
  <si>
    <t>Фактическое
исполнение
на 01.10.2011 г.</t>
  </si>
  <si>
    <t>Сравнение исполнения за 9 месяцев 2010 и 2011 гг.      (гр.7-гр.6)</t>
  </si>
  <si>
    <t xml:space="preserve">- средства на реализацию долгосрочной целевой программы "Доступная среда на территории муниципального образования город Энгельс  Энгельсского муниципального района Саратовской области"на 2011 год </t>
  </si>
  <si>
    <t>- субсидии на реализацию муниципальных целевых программ за счет областного бюджета</t>
  </si>
  <si>
    <t>148 2 02 02051 10 0000 151</t>
  </si>
  <si>
    <t>Субсидии бюджетам поселений на реализацию федеральных целевых программ</t>
  </si>
  <si>
    <t>000 2 02 02000 00 0000 151</t>
  </si>
  <si>
    <t>Субсидии бюджетам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</si>
</sst>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+#,##0.0;\-#,##0.0"/>
    <numFmt numFmtId="166" formatCode="0.0%"/>
    <numFmt numFmtId="167" formatCode="#,##0.0;[Red]#,##0.0"/>
    <numFmt numFmtId="168" formatCode="#,##0.00;[Red]\-#,##0.00;0.00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sz val="11"/>
      <name val="Arial Narrow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9C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 applyProtection="1">
      <alignment horizontal="right" vertical="center" wrapText="1"/>
      <protection locked="0"/>
    </xf>
    <xf numFmtId="165" fontId="4" fillId="0" borderId="0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Fill="1" applyBorder="1" applyAlignment="1" applyProtection="1">
      <alignment horizontal="left" vertical="justify" wrapTex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Fill="1" applyBorder="1" applyAlignment="1" applyProtection="1">
      <alignment horizontal="left" vertical="justify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justify"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68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justify" vertical="center"/>
      <protection locked="0"/>
    </xf>
    <xf numFmtId="0" fontId="12" fillId="0" borderId="10" xfId="0" applyNumberFormat="1" applyFont="1" applyFill="1" applyBorder="1" applyAlignment="1" applyProtection="1">
      <alignment horizontal="justify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justify" vertical="center"/>
      <protection locked="0"/>
    </xf>
    <xf numFmtId="164" fontId="10" fillId="0" borderId="0" xfId="0" applyNumberFormat="1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justify" vertical="center"/>
      <protection locked="0"/>
    </xf>
    <xf numFmtId="49" fontId="2" fillId="0" borderId="0" xfId="0" applyNumberFormat="1" applyFont="1" applyFill="1" applyBorder="1" applyAlignment="1" applyProtection="1">
      <alignment horizontal="justify" vertical="center"/>
      <protection locked="0"/>
    </xf>
    <xf numFmtId="164" fontId="2" fillId="0" borderId="0" xfId="0" applyNumberFormat="1" applyFont="1" applyFill="1" applyBorder="1" applyAlignment="1" applyProtection="1">
      <alignment horizontal="justify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justify" vertical="center"/>
      <protection locked="0"/>
    </xf>
    <xf numFmtId="164" fontId="14" fillId="0" borderId="0" xfId="0" applyNumberFormat="1" applyFont="1" applyFill="1" applyBorder="1" applyAlignment="1" applyProtection="1">
      <alignment horizontal="justify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justify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57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0" xfId="0" applyNumberFormat="1" applyFont="1" applyFill="1" applyBorder="1" applyAlignment="1" applyProtection="1">
      <alignment horizontal="right" vertical="top"/>
      <protection locked="0"/>
    </xf>
    <xf numFmtId="165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0" xfId="57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49" fontId="14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11" fillId="0" borderId="10" xfId="0" applyNumberFormat="1" applyFont="1" applyFill="1" applyBorder="1" applyAlignment="1" applyProtection="1">
      <alignment horizontal="left" vertical="top"/>
      <protection locked="0"/>
    </xf>
    <xf numFmtId="0" fontId="12" fillId="0" borderId="1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164" fontId="7" fillId="34" borderId="10" xfId="0" applyNumberFormat="1" applyFont="1" applyFill="1" applyBorder="1" applyAlignment="1" applyProtection="1">
      <alignment horizontal="right" vertical="center"/>
      <protection/>
    </xf>
    <xf numFmtId="165" fontId="7" fillId="34" borderId="10" xfId="0" applyNumberFormat="1" applyFont="1" applyFill="1" applyBorder="1" applyAlignment="1" applyProtection="1">
      <alignment horizontal="right" vertical="center"/>
      <protection/>
    </xf>
    <xf numFmtId="166" fontId="7" fillId="34" borderId="10" xfId="0" applyNumberFormat="1" applyFont="1" applyFill="1" applyBorder="1" applyAlignment="1" applyProtection="1">
      <alignment horizontal="right" vertical="center"/>
      <protection/>
    </xf>
    <xf numFmtId="166" fontId="3" fillId="34" borderId="10" xfId="57" applyNumberFormat="1" applyFont="1" applyFill="1" applyBorder="1" applyAlignment="1" applyProtection="1">
      <alignment horizontal="right" vertical="center"/>
      <protection/>
    </xf>
    <xf numFmtId="165" fontId="3" fillId="34" borderId="10" xfId="0" applyNumberFormat="1" applyFont="1" applyFill="1" applyBorder="1" applyAlignment="1" applyProtection="1">
      <alignment horizontal="right" vertical="center"/>
      <protection/>
    </xf>
    <xf numFmtId="164" fontId="3" fillId="34" borderId="10" xfId="0" applyNumberFormat="1" applyFont="1" applyFill="1" applyBorder="1" applyAlignment="1" applyProtection="1">
      <alignment horizontal="right" vertical="center"/>
      <protection/>
    </xf>
    <xf numFmtId="165" fontId="8" fillId="34" borderId="10" xfId="0" applyNumberFormat="1" applyFont="1" applyFill="1" applyBorder="1" applyAlignment="1" applyProtection="1">
      <alignment horizontal="right" vertical="center"/>
      <protection/>
    </xf>
    <xf numFmtId="166" fontId="8" fillId="34" borderId="10" xfId="0" applyNumberFormat="1" applyFont="1" applyFill="1" applyBorder="1" applyAlignment="1" applyProtection="1">
      <alignment horizontal="right" vertical="center"/>
      <protection/>
    </xf>
    <xf numFmtId="166" fontId="2" fillId="34" borderId="10" xfId="57" applyNumberFormat="1" applyFont="1" applyFill="1" applyBorder="1" applyAlignment="1" applyProtection="1">
      <alignment horizontal="right" vertical="center"/>
      <protection/>
    </xf>
    <xf numFmtId="165" fontId="2" fillId="34" borderId="10" xfId="0" applyNumberFormat="1" applyFont="1" applyFill="1" applyBorder="1" applyAlignment="1" applyProtection="1">
      <alignment horizontal="right" vertical="center"/>
      <protection/>
    </xf>
    <xf numFmtId="164" fontId="2" fillId="34" borderId="10" xfId="0" applyNumberFormat="1" applyFont="1" applyFill="1" applyBorder="1" applyAlignment="1" applyProtection="1">
      <alignment horizontal="right" vertical="center"/>
      <protection/>
    </xf>
    <xf numFmtId="166" fontId="3" fillId="34" borderId="10" xfId="0" applyNumberFormat="1" applyFont="1" applyFill="1" applyBorder="1" applyAlignment="1" applyProtection="1">
      <alignment horizontal="right" vertical="center"/>
      <protection/>
    </xf>
    <xf numFmtId="164" fontId="7" fillId="34" borderId="14" xfId="0" applyNumberFormat="1" applyFont="1" applyFill="1" applyBorder="1" applyAlignment="1" applyProtection="1">
      <alignment horizontal="right" vertical="center"/>
      <protection/>
    </xf>
    <xf numFmtId="164" fontId="3" fillId="34" borderId="12" xfId="0" applyNumberFormat="1" applyFont="1" applyFill="1" applyBorder="1" applyAlignment="1" applyProtection="1">
      <alignment horizontal="right" vertical="center"/>
      <protection/>
    </xf>
    <xf numFmtId="167" fontId="7" fillId="34" borderId="10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vertical="center"/>
      <protection locked="0"/>
    </xf>
    <xf numFmtId="166" fontId="2" fillId="34" borderId="10" xfId="57" applyNumberFormat="1" applyFont="1" applyFill="1" applyBorder="1" applyAlignment="1" applyProtection="1">
      <alignment horizontal="center" vertical="center"/>
      <protection/>
    </xf>
    <xf numFmtId="166" fontId="2" fillId="34" borderId="10" xfId="0" applyNumberFormat="1" applyFont="1" applyFill="1" applyBorder="1" applyAlignment="1" applyProtection="1">
      <alignment horizontal="right" vertical="center"/>
      <protection/>
    </xf>
    <xf numFmtId="165" fontId="8" fillId="34" borderId="10" xfId="0" applyNumberFormat="1" applyFont="1" applyFill="1" applyBorder="1" applyAlignment="1" applyProtection="1">
      <alignment horizontal="right" vertical="top"/>
      <protection/>
    </xf>
    <xf numFmtId="166" fontId="8" fillId="34" borderId="10" xfId="0" applyNumberFormat="1" applyFont="1" applyFill="1" applyBorder="1" applyAlignment="1" applyProtection="1">
      <alignment horizontal="right" vertical="top"/>
      <protection/>
    </xf>
    <xf numFmtId="166" fontId="2" fillId="34" borderId="10" xfId="57" applyNumberFormat="1" applyFont="1" applyFill="1" applyBorder="1" applyAlignment="1" applyProtection="1">
      <alignment horizontal="right" vertical="top"/>
      <protection/>
    </xf>
    <xf numFmtId="165" fontId="2" fillId="34" borderId="10" xfId="0" applyNumberFormat="1" applyFont="1" applyFill="1" applyBorder="1" applyAlignment="1" applyProtection="1">
      <alignment horizontal="right" vertical="top"/>
      <protection/>
    </xf>
    <xf numFmtId="164" fontId="2" fillId="34" borderId="10" xfId="0" applyNumberFormat="1" applyFont="1" applyFill="1" applyBorder="1" applyAlignment="1" applyProtection="1">
      <alignment horizontal="right" vertical="top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48" fillId="34" borderId="10" xfId="0" applyNumberFormat="1" applyFont="1" applyFill="1" applyBorder="1" applyAlignment="1" applyProtection="1">
      <alignment horizontal="righ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164" fontId="49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4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96"/>
  <sheetViews>
    <sheetView tabSelected="1" zoomScale="120" zoomScaleNormal="12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L2"/>
    </sheetView>
  </sheetViews>
  <sheetFormatPr defaultColWidth="9.125" defaultRowHeight="12.75"/>
  <cols>
    <col min="1" max="1" width="18.75390625" style="5" customWidth="1"/>
    <col min="2" max="2" width="41.25390625" style="71" customWidth="1"/>
    <col min="3" max="3" width="11.25390625" style="48" customWidth="1"/>
    <col min="4" max="4" width="9.25390625" style="49" customWidth="1"/>
    <col min="5" max="5" width="8.25390625" style="5" customWidth="1"/>
    <col min="6" max="6" width="10.75390625" style="5" customWidth="1"/>
    <col min="7" max="7" width="10.875" style="5" customWidth="1"/>
    <col min="8" max="8" width="8.625" style="5" customWidth="1"/>
    <col min="9" max="10" width="9.25390625" style="5" customWidth="1"/>
    <col min="11" max="11" width="9.125" style="5" customWidth="1"/>
    <col min="12" max="12" width="8.00390625" style="5" customWidth="1"/>
    <col min="13" max="13" width="10.125" style="5" customWidth="1"/>
    <col min="14" max="14" width="8.375" style="50" customWidth="1"/>
    <col min="15" max="16384" width="9.125" style="50" customWidth="1"/>
  </cols>
  <sheetData>
    <row r="1" spans="8:13" ht="13.5" hidden="1">
      <c r="H1" s="123" t="s">
        <v>0</v>
      </c>
      <c r="I1" s="123"/>
      <c r="J1" s="123"/>
      <c r="K1" s="123"/>
      <c r="L1" s="123"/>
      <c r="M1" s="123"/>
    </row>
    <row r="2" spans="1:13" ht="16.5">
      <c r="A2" s="124" t="s">
        <v>208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1"/>
    </row>
    <row r="3" spans="2:5" ht="13.5">
      <c r="B3" s="72"/>
      <c r="C3" s="52"/>
      <c r="D3" s="53"/>
      <c r="E3" s="54"/>
    </row>
    <row r="4" spans="1:13" s="92" customFormat="1" ht="63.75">
      <c r="A4" s="7" t="s">
        <v>1</v>
      </c>
      <c r="B4" s="34" t="s">
        <v>2</v>
      </c>
      <c r="C4" s="55" t="s">
        <v>3</v>
      </c>
      <c r="D4" s="55" t="s">
        <v>209</v>
      </c>
      <c r="E4" s="7" t="s">
        <v>203</v>
      </c>
      <c r="F4" s="7" t="s">
        <v>210</v>
      </c>
      <c r="G4" s="7" t="s">
        <v>211</v>
      </c>
      <c r="H4" s="7" t="s">
        <v>204</v>
      </c>
      <c r="I4" s="7" t="s">
        <v>205</v>
      </c>
      <c r="J4" s="7" t="s">
        <v>4</v>
      </c>
      <c r="K4" s="7" t="s">
        <v>5</v>
      </c>
      <c r="L4" s="7" t="s">
        <v>6</v>
      </c>
      <c r="M4" s="7" t="s">
        <v>212</v>
      </c>
    </row>
    <row r="5" spans="1:13" s="91" customFormat="1" ht="11.25">
      <c r="A5" s="8">
        <v>1</v>
      </c>
      <c r="B5" s="90" t="s">
        <v>7</v>
      </c>
      <c r="C5" s="9">
        <v>3</v>
      </c>
      <c r="D5" s="9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</row>
    <row r="6" spans="1:14" s="18" customFormat="1" ht="13.5">
      <c r="A6" s="10" t="s">
        <v>8</v>
      </c>
      <c r="B6" s="73" t="s">
        <v>9</v>
      </c>
      <c r="C6" s="94">
        <f>C7+C27</f>
        <v>328979.9</v>
      </c>
      <c r="D6" s="94">
        <f>D7+D27</f>
        <v>368467.7</v>
      </c>
      <c r="E6" s="94">
        <f>E7+E27</f>
        <v>266613.7</v>
      </c>
      <c r="F6" s="94">
        <f>F7+F27</f>
        <v>253978.1</v>
      </c>
      <c r="G6" s="94">
        <f>G7+G27</f>
        <v>271026</v>
      </c>
      <c r="H6" s="95">
        <f aca="true" t="shared" si="0" ref="H6:H69">G6-E6</f>
        <v>4412.299999999988</v>
      </c>
      <c r="I6" s="96">
        <f>IF(E6=0,"0,0% ",G6/E6)</f>
        <v>1.0165494121269836</v>
      </c>
      <c r="J6" s="97">
        <f aca="true" t="shared" si="1" ref="J6:J39">G6/$G$52</f>
        <v>0.9831762397442971</v>
      </c>
      <c r="K6" s="98">
        <f aca="true" t="shared" si="2" ref="K6:K69">G6-D6</f>
        <v>-97441.70000000001</v>
      </c>
      <c r="L6" s="96">
        <f>IF(D6=0,"0,0% ",G6/D6)</f>
        <v>0.7355488690053429</v>
      </c>
      <c r="M6" s="99">
        <f>G6-F6</f>
        <v>17047.899999999994</v>
      </c>
      <c r="N6" s="17"/>
    </row>
    <row r="7" spans="1:14" s="18" customFormat="1" ht="13.5">
      <c r="A7" s="10"/>
      <c r="B7" s="73" t="s">
        <v>10</v>
      </c>
      <c r="C7" s="94">
        <f>C9+C17+C21</f>
        <v>257883.5</v>
      </c>
      <c r="D7" s="94">
        <f>D9+D17+D21</f>
        <v>282073.5</v>
      </c>
      <c r="E7" s="94">
        <f>E9+E17+E21</f>
        <v>206370.90000000002</v>
      </c>
      <c r="F7" s="94">
        <f>F9+F17+F21</f>
        <v>203544</v>
      </c>
      <c r="G7" s="94">
        <f>G9+G17+G21</f>
        <v>205532.90000000002</v>
      </c>
      <c r="H7" s="95">
        <f t="shared" si="0"/>
        <v>-838</v>
      </c>
      <c r="I7" s="96">
        <f aca="true" t="shared" si="3" ref="I7:I70">IF(E7=0,"0,0% ",G7/E7)</f>
        <v>0.9959393499761836</v>
      </c>
      <c r="J7" s="97">
        <f t="shared" si="1"/>
        <v>0.7455929090409801</v>
      </c>
      <c r="K7" s="98">
        <f t="shared" si="2"/>
        <v>-76540.59999999998</v>
      </c>
      <c r="L7" s="96">
        <f aca="true" t="shared" si="4" ref="L7:L70">IF(D7=0,"0,0% ",G7/D7)</f>
        <v>0.7286501567853769</v>
      </c>
      <c r="M7" s="99">
        <f aca="true" t="shared" si="5" ref="M7:M70">G7-F7</f>
        <v>1988.9000000000233</v>
      </c>
      <c r="N7" s="17"/>
    </row>
    <row r="8" spans="1:14" s="18" customFormat="1" ht="13.5">
      <c r="A8" s="10" t="s">
        <v>11</v>
      </c>
      <c r="B8" s="73" t="s">
        <v>12</v>
      </c>
      <c r="C8" s="94">
        <f>SUM(C9)</f>
        <v>149800.1</v>
      </c>
      <c r="D8" s="94">
        <f>SUM(D9)</f>
        <v>167800.1</v>
      </c>
      <c r="E8" s="94">
        <f>SUM(E9)</f>
        <v>115547.3</v>
      </c>
      <c r="F8" s="94">
        <f>SUM(F9)</f>
        <v>98754.1</v>
      </c>
      <c r="G8" s="94">
        <f>SUM(G9)</f>
        <v>112612.40000000001</v>
      </c>
      <c r="H8" s="95">
        <f t="shared" si="0"/>
        <v>-2934.899999999994</v>
      </c>
      <c r="I8" s="96">
        <f t="shared" si="3"/>
        <v>0.9746000122893396</v>
      </c>
      <c r="J8" s="97">
        <f t="shared" si="1"/>
        <v>0.40851370710035456</v>
      </c>
      <c r="K8" s="98">
        <f t="shared" si="2"/>
        <v>-55187.7</v>
      </c>
      <c r="L8" s="96">
        <f t="shared" si="4"/>
        <v>0.6711104462988997</v>
      </c>
      <c r="M8" s="99">
        <f t="shared" si="5"/>
        <v>13858.300000000003</v>
      </c>
      <c r="N8" s="17"/>
    </row>
    <row r="9" spans="1:14" s="18" customFormat="1" ht="13.5">
      <c r="A9" s="10" t="s">
        <v>13</v>
      </c>
      <c r="B9" s="73" t="s">
        <v>14</v>
      </c>
      <c r="C9" s="94">
        <f>SUM(C10,C11,C12,C15,C16,)</f>
        <v>149800.1</v>
      </c>
      <c r="D9" s="94">
        <f>SUM(D10,D11,D12,D15,D16,)</f>
        <v>167800.1</v>
      </c>
      <c r="E9" s="94">
        <f>SUM(E10,E11,E12,E15,E16,)</f>
        <v>115547.3</v>
      </c>
      <c r="F9" s="94">
        <f>SUM(F10,F11,F12,F15,F16,)</f>
        <v>98754.1</v>
      </c>
      <c r="G9" s="94">
        <f>SUM(G10,G11,G12,G15,G16,)</f>
        <v>112612.40000000001</v>
      </c>
      <c r="H9" s="95">
        <f t="shared" si="0"/>
        <v>-2934.899999999994</v>
      </c>
      <c r="I9" s="96">
        <f t="shared" si="3"/>
        <v>0.9746000122893396</v>
      </c>
      <c r="J9" s="97">
        <f t="shared" si="1"/>
        <v>0.40851370710035456</v>
      </c>
      <c r="K9" s="98">
        <f t="shared" si="2"/>
        <v>-55187.7</v>
      </c>
      <c r="L9" s="96">
        <f t="shared" si="4"/>
        <v>0.6711104462988997</v>
      </c>
      <c r="M9" s="99">
        <f t="shared" si="5"/>
        <v>13858.300000000003</v>
      </c>
      <c r="N9" s="17"/>
    </row>
    <row r="10" spans="1:14" s="14" customFormat="1" ht="54">
      <c r="A10" s="11" t="s">
        <v>15</v>
      </c>
      <c r="B10" s="74" t="s">
        <v>16</v>
      </c>
      <c r="C10" s="12">
        <v>1100</v>
      </c>
      <c r="D10" s="1">
        <v>1270</v>
      </c>
      <c r="E10" s="1">
        <v>770</v>
      </c>
      <c r="F10" s="1">
        <v>853.7</v>
      </c>
      <c r="G10" s="1">
        <v>884.3</v>
      </c>
      <c r="H10" s="100">
        <f t="shared" si="0"/>
        <v>114.29999999999995</v>
      </c>
      <c r="I10" s="101">
        <f t="shared" si="3"/>
        <v>1.1484415584415584</v>
      </c>
      <c r="J10" s="102">
        <f t="shared" si="1"/>
        <v>0.0032078942566612866</v>
      </c>
      <c r="K10" s="103">
        <f t="shared" si="2"/>
        <v>-385.70000000000005</v>
      </c>
      <c r="L10" s="101">
        <f t="shared" si="4"/>
        <v>0.6962992125984252</v>
      </c>
      <c r="M10" s="104">
        <f t="shared" si="5"/>
        <v>30.59999999999991</v>
      </c>
      <c r="N10" s="13"/>
    </row>
    <row r="11" spans="1:14" s="14" customFormat="1" ht="54" customHeight="1">
      <c r="A11" s="11" t="s">
        <v>17</v>
      </c>
      <c r="B11" s="75" t="s">
        <v>18</v>
      </c>
      <c r="C11" s="15">
        <v>0</v>
      </c>
      <c r="D11" s="1">
        <v>227</v>
      </c>
      <c r="E11" s="1">
        <v>227</v>
      </c>
      <c r="F11" s="1">
        <v>0.2</v>
      </c>
      <c r="G11" s="1">
        <v>379.7</v>
      </c>
      <c r="H11" s="100">
        <f t="shared" si="0"/>
        <v>152.7</v>
      </c>
      <c r="I11" s="101">
        <f t="shared" si="3"/>
        <v>1.6726872246696034</v>
      </c>
      <c r="J11" s="102">
        <f t="shared" si="1"/>
        <v>0.0013774029732605345</v>
      </c>
      <c r="K11" s="103">
        <f t="shared" si="2"/>
        <v>152.7</v>
      </c>
      <c r="L11" s="101">
        <f t="shared" si="4"/>
        <v>1.6726872246696034</v>
      </c>
      <c r="M11" s="104">
        <f t="shared" si="5"/>
        <v>379.5</v>
      </c>
      <c r="N11" s="13"/>
    </row>
    <row r="12" spans="1:14" s="18" customFormat="1" ht="40.5" customHeight="1">
      <c r="A12" s="16" t="s">
        <v>19</v>
      </c>
      <c r="B12" s="76" t="s">
        <v>20</v>
      </c>
      <c r="C12" s="94">
        <f>SUM(C13,C14)</f>
        <v>148700.1</v>
      </c>
      <c r="D12" s="94">
        <f>SUM(D13,D14)</f>
        <v>166173.1</v>
      </c>
      <c r="E12" s="94">
        <f>SUM(E13,E14)</f>
        <v>114420.3</v>
      </c>
      <c r="F12" s="94">
        <f>SUM(F13,F14)</f>
        <v>97420.1</v>
      </c>
      <c r="G12" s="94">
        <f>SUM(G13,G14)</f>
        <v>111058.3</v>
      </c>
      <c r="H12" s="95">
        <f t="shared" si="0"/>
        <v>-3362</v>
      </c>
      <c r="I12" s="96">
        <f t="shared" si="3"/>
        <v>0.9706171020352158</v>
      </c>
      <c r="J12" s="97">
        <f t="shared" si="1"/>
        <v>0.4028760406248628</v>
      </c>
      <c r="K12" s="98">
        <f t="shared" si="2"/>
        <v>-55114.8</v>
      </c>
      <c r="L12" s="96">
        <f t="shared" si="4"/>
        <v>0.6683289894694148</v>
      </c>
      <c r="M12" s="99">
        <f t="shared" si="5"/>
        <v>13638.199999999997</v>
      </c>
      <c r="N12" s="17"/>
    </row>
    <row r="13" spans="1:14" s="14" customFormat="1" ht="94.5">
      <c r="A13" s="11" t="s">
        <v>21</v>
      </c>
      <c r="B13" s="75" t="s">
        <v>22</v>
      </c>
      <c r="C13" s="15">
        <v>148700.1</v>
      </c>
      <c r="D13" s="15">
        <v>165906.1</v>
      </c>
      <c r="E13" s="1">
        <v>114153.3</v>
      </c>
      <c r="F13" s="1">
        <v>96746.8</v>
      </c>
      <c r="G13" s="1">
        <v>109972.6</v>
      </c>
      <c r="H13" s="100">
        <f t="shared" si="0"/>
        <v>-4180.699999999997</v>
      </c>
      <c r="I13" s="101">
        <f t="shared" si="3"/>
        <v>0.9633764420301472</v>
      </c>
      <c r="J13" s="102">
        <f t="shared" si="1"/>
        <v>0.39893754600261117</v>
      </c>
      <c r="K13" s="103">
        <f t="shared" si="2"/>
        <v>-55933.5</v>
      </c>
      <c r="L13" s="101">
        <f t="shared" si="4"/>
        <v>0.6628604975947238</v>
      </c>
      <c r="M13" s="104">
        <f t="shared" si="5"/>
        <v>13225.800000000003</v>
      </c>
      <c r="N13" s="13"/>
    </row>
    <row r="14" spans="1:14" s="14" customFormat="1" ht="81">
      <c r="A14" s="11" t="s">
        <v>23</v>
      </c>
      <c r="B14" s="75" t="s">
        <v>24</v>
      </c>
      <c r="C14" s="19">
        <v>0</v>
      </c>
      <c r="D14" s="1">
        <v>267</v>
      </c>
      <c r="E14" s="1">
        <v>267</v>
      </c>
      <c r="F14" s="1">
        <v>673.3</v>
      </c>
      <c r="G14" s="1">
        <v>1085.7</v>
      </c>
      <c r="H14" s="100">
        <f t="shared" si="0"/>
        <v>818.7</v>
      </c>
      <c r="I14" s="101">
        <f t="shared" si="3"/>
        <v>4.0662921348314605</v>
      </c>
      <c r="J14" s="102">
        <f t="shared" si="1"/>
        <v>0.003938494622251678</v>
      </c>
      <c r="K14" s="103">
        <f t="shared" si="2"/>
        <v>818.7</v>
      </c>
      <c r="L14" s="101">
        <f t="shared" si="4"/>
        <v>4.0662921348314605</v>
      </c>
      <c r="M14" s="104">
        <f t="shared" si="5"/>
        <v>412.4000000000001</v>
      </c>
      <c r="N14" s="13"/>
    </row>
    <row r="15" spans="1:14" s="14" customFormat="1" ht="40.5">
      <c r="A15" s="11" t="s">
        <v>25</v>
      </c>
      <c r="B15" s="75" t="s">
        <v>26</v>
      </c>
      <c r="C15" s="19">
        <v>0</v>
      </c>
      <c r="D15" s="1">
        <v>80</v>
      </c>
      <c r="E15" s="1">
        <v>80</v>
      </c>
      <c r="F15" s="1">
        <v>456.8</v>
      </c>
      <c r="G15" s="1">
        <v>227.1</v>
      </c>
      <c r="H15" s="100">
        <f t="shared" si="0"/>
        <v>147.1</v>
      </c>
      <c r="I15" s="101">
        <f t="shared" si="3"/>
        <v>2.83875</v>
      </c>
      <c r="J15" s="102">
        <f t="shared" si="1"/>
        <v>0.0008238299057873778</v>
      </c>
      <c r="K15" s="103">
        <f t="shared" si="2"/>
        <v>147.1</v>
      </c>
      <c r="L15" s="101">
        <f t="shared" si="4"/>
        <v>2.83875</v>
      </c>
      <c r="M15" s="104">
        <f t="shared" si="5"/>
        <v>-229.70000000000002</v>
      </c>
      <c r="N15" s="13"/>
    </row>
    <row r="16" spans="1:14" s="14" customFormat="1" ht="81">
      <c r="A16" s="11" t="s">
        <v>27</v>
      </c>
      <c r="B16" s="74" t="s">
        <v>28</v>
      </c>
      <c r="C16" s="19">
        <v>0</v>
      </c>
      <c r="D16" s="1">
        <v>50</v>
      </c>
      <c r="E16" s="1">
        <v>50</v>
      </c>
      <c r="F16" s="1">
        <v>23.3</v>
      </c>
      <c r="G16" s="1">
        <v>63</v>
      </c>
      <c r="H16" s="100">
        <f t="shared" si="0"/>
        <v>13</v>
      </c>
      <c r="I16" s="101">
        <f t="shared" si="3"/>
        <v>1.26</v>
      </c>
      <c r="J16" s="102">
        <f t="shared" si="1"/>
        <v>0.00022853933978249583</v>
      </c>
      <c r="K16" s="103">
        <f t="shared" si="2"/>
        <v>13</v>
      </c>
      <c r="L16" s="101">
        <f t="shared" si="4"/>
        <v>1.26</v>
      </c>
      <c r="M16" s="104">
        <f t="shared" si="5"/>
        <v>39.7</v>
      </c>
      <c r="N16" s="13"/>
    </row>
    <row r="17" spans="1:14" s="18" customFormat="1" ht="13.5">
      <c r="A17" s="10" t="s">
        <v>29</v>
      </c>
      <c r="B17" s="73" t="s">
        <v>30</v>
      </c>
      <c r="C17" s="94">
        <f>SUM(C18)</f>
        <v>450</v>
      </c>
      <c r="D17" s="94">
        <f>SUM(D18)</f>
        <v>840</v>
      </c>
      <c r="E17" s="94">
        <f>SUM(E18)</f>
        <v>840</v>
      </c>
      <c r="F17" s="94">
        <f>F18</f>
        <v>402</v>
      </c>
      <c r="G17" s="94">
        <f>G18</f>
        <v>835.2</v>
      </c>
      <c r="H17" s="95">
        <f t="shared" si="0"/>
        <v>-4.7999999999999545</v>
      </c>
      <c r="I17" s="96">
        <f t="shared" si="3"/>
        <v>0.9942857142857143</v>
      </c>
      <c r="J17" s="97">
        <f t="shared" si="1"/>
        <v>0.0030297786759736593</v>
      </c>
      <c r="K17" s="98">
        <f t="shared" si="2"/>
        <v>-4.7999999999999545</v>
      </c>
      <c r="L17" s="96">
        <f t="shared" si="4"/>
        <v>0.9942857142857143</v>
      </c>
      <c r="M17" s="99">
        <f t="shared" si="5"/>
        <v>433.20000000000005</v>
      </c>
      <c r="N17" s="17"/>
    </row>
    <row r="18" spans="1:14" s="18" customFormat="1" ht="13.5">
      <c r="A18" s="10" t="s">
        <v>31</v>
      </c>
      <c r="B18" s="73" t="s">
        <v>32</v>
      </c>
      <c r="C18" s="94">
        <f>C19+C20</f>
        <v>450</v>
      </c>
      <c r="D18" s="94">
        <f>D19+D20</f>
        <v>840</v>
      </c>
      <c r="E18" s="94">
        <f>E19+E20</f>
        <v>840</v>
      </c>
      <c r="F18" s="94">
        <f>F19+F20</f>
        <v>402</v>
      </c>
      <c r="G18" s="94">
        <f>G19+G20</f>
        <v>835.2</v>
      </c>
      <c r="H18" s="95">
        <f t="shared" si="0"/>
        <v>-4.7999999999999545</v>
      </c>
      <c r="I18" s="96">
        <f t="shared" si="3"/>
        <v>0.9942857142857143</v>
      </c>
      <c r="J18" s="97">
        <f t="shared" si="1"/>
        <v>0.0030297786759736593</v>
      </c>
      <c r="K18" s="98">
        <f t="shared" si="2"/>
        <v>-4.7999999999999545</v>
      </c>
      <c r="L18" s="96">
        <f t="shared" si="4"/>
        <v>0.9942857142857143</v>
      </c>
      <c r="M18" s="99">
        <f t="shared" si="5"/>
        <v>433.20000000000005</v>
      </c>
      <c r="N18" s="17"/>
    </row>
    <row r="19" spans="1:14" s="14" customFormat="1" ht="13.5">
      <c r="A19" s="11" t="s">
        <v>33</v>
      </c>
      <c r="B19" s="75" t="s">
        <v>32</v>
      </c>
      <c r="C19" s="1">
        <v>200</v>
      </c>
      <c r="D19" s="1">
        <v>228</v>
      </c>
      <c r="E19" s="1">
        <v>228</v>
      </c>
      <c r="F19" s="1">
        <v>0</v>
      </c>
      <c r="G19" s="1">
        <v>223.8</v>
      </c>
      <c r="H19" s="100">
        <f t="shared" si="0"/>
        <v>-4.199999999999989</v>
      </c>
      <c r="I19" s="101">
        <f t="shared" si="3"/>
        <v>0.9815789473684211</v>
      </c>
      <c r="J19" s="102">
        <f t="shared" si="1"/>
        <v>0.0008118587975130567</v>
      </c>
      <c r="K19" s="103">
        <f t="shared" si="2"/>
        <v>-4.199999999999989</v>
      </c>
      <c r="L19" s="101">
        <f t="shared" si="4"/>
        <v>0.9815789473684211</v>
      </c>
      <c r="M19" s="104">
        <f t="shared" si="5"/>
        <v>223.8</v>
      </c>
      <c r="N19" s="13"/>
    </row>
    <row r="20" spans="1:14" s="14" customFormat="1" ht="27">
      <c r="A20" s="11" t="s">
        <v>34</v>
      </c>
      <c r="B20" s="75" t="s">
        <v>35</v>
      </c>
      <c r="C20" s="1">
        <v>250</v>
      </c>
      <c r="D20" s="1">
        <v>612</v>
      </c>
      <c r="E20" s="1">
        <v>612</v>
      </c>
      <c r="F20" s="1">
        <v>402</v>
      </c>
      <c r="G20" s="1">
        <v>611.4</v>
      </c>
      <c r="H20" s="100">
        <f t="shared" si="0"/>
        <v>-0.6000000000000227</v>
      </c>
      <c r="I20" s="101">
        <f t="shared" si="3"/>
        <v>0.9990196078431373</v>
      </c>
      <c r="J20" s="102">
        <f t="shared" si="1"/>
        <v>0.0022179198784606025</v>
      </c>
      <c r="K20" s="103">
        <f t="shared" si="2"/>
        <v>-0.6000000000000227</v>
      </c>
      <c r="L20" s="101">
        <f t="shared" si="4"/>
        <v>0.9990196078431373</v>
      </c>
      <c r="M20" s="104">
        <f t="shared" si="5"/>
        <v>209.39999999999998</v>
      </c>
      <c r="N20" s="13"/>
    </row>
    <row r="21" spans="1:14" s="18" customFormat="1" ht="13.5">
      <c r="A21" s="10" t="s">
        <v>36</v>
      </c>
      <c r="B21" s="73" t="s">
        <v>37</v>
      </c>
      <c r="C21" s="94">
        <f>SUM(C22+C24)</f>
        <v>107633.4</v>
      </c>
      <c r="D21" s="94">
        <f>SUM(D22+D24)</f>
        <v>113433.4</v>
      </c>
      <c r="E21" s="94">
        <f>SUM(E22+E24)</f>
        <v>89983.6</v>
      </c>
      <c r="F21" s="94">
        <f>SUM(F22+F24)</f>
        <v>104387.90000000001</v>
      </c>
      <c r="G21" s="94">
        <f>SUM(G22+G24)</f>
        <v>92085.3</v>
      </c>
      <c r="H21" s="95">
        <f t="shared" si="0"/>
        <v>2101.699999999997</v>
      </c>
      <c r="I21" s="96">
        <f t="shared" si="3"/>
        <v>1.0233564782915998</v>
      </c>
      <c r="J21" s="97">
        <f t="shared" si="1"/>
        <v>0.3340494232646518</v>
      </c>
      <c r="K21" s="98">
        <f t="shared" si="2"/>
        <v>-21348.09999999999</v>
      </c>
      <c r="L21" s="96">
        <f t="shared" si="4"/>
        <v>0.811800580781322</v>
      </c>
      <c r="M21" s="99">
        <f t="shared" si="5"/>
        <v>-12302.600000000006</v>
      </c>
      <c r="N21" s="17"/>
    </row>
    <row r="22" spans="1:14" s="18" customFormat="1" ht="13.5">
      <c r="A22" s="10" t="s">
        <v>38</v>
      </c>
      <c r="B22" s="73" t="s">
        <v>39</v>
      </c>
      <c r="C22" s="94">
        <f>C23</f>
        <v>4700</v>
      </c>
      <c r="D22" s="94">
        <f>D23</f>
        <v>7500</v>
      </c>
      <c r="E22" s="94">
        <f>E23</f>
        <v>7500</v>
      </c>
      <c r="F22" s="94">
        <f>F23</f>
        <v>22154.8</v>
      </c>
      <c r="G22" s="94">
        <f>G23</f>
        <v>7765.1</v>
      </c>
      <c r="H22" s="95">
        <f t="shared" si="0"/>
        <v>265.10000000000036</v>
      </c>
      <c r="I22" s="96">
        <f t="shared" si="3"/>
        <v>1.0353466666666666</v>
      </c>
      <c r="J22" s="97">
        <f t="shared" si="1"/>
        <v>0.028168743291191404</v>
      </c>
      <c r="K22" s="98">
        <f t="shared" si="2"/>
        <v>265.10000000000036</v>
      </c>
      <c r="L22" s="96">
        <f t="shared" si="4"/>
        <v>1.0353466666666666</v>
      </c>
      <c r="M22" s="99">
        <f t="shared" si="5"/>
        <v>-14389.699999999999</v>
      </c>
      <c r="N22" s="17"/>
    </row>
    <row r="23" spans="1:14" s="14" customFormat="1" ht="40.5">
      <c r="A23" s="11" t="s">
        <v>40</v>
      </c>
      <c r="B23" s="75" t="s">
        <v>41</v>
      </c>
      <c r="C23" s="15">
        <v>4700</v>
      </c>
      <c r="D23" s="15">
        <v>7500</v>
      </c>
      <c r="E23" s="1">
        <v>7500</v>
      </c>
      <c r="F23" s="1">
        <v>22154.8</v>
      </c>
      <c r="G23" s="1">
        <v>7765.1</v>
      </c>
      <c r="H23" s="100">
        <f t="shared" si="0"/>
        <v>265.10000000000036</v>
      </c>
      <c r="I23" s="101">
        <f t="shared" si="3"/>
        <v>1.0353466666666666</v>
      </c>
      <c r="J23" s="102">
        <f t="shared" si="1"/>
        <v>0.028168743291191404</v>
      </c>
      <c r="K23" s="103">
        <f t="shared" si="2"/>
        <v>265.10000000000036</v>
      </c>
      <c r="L23" s="101">
        <f t="shared" si="4"/>
        <v>1.0353466666666666</v>
      </c>
      <c r="M23" s="104">
        <f t="shared" si="5"/>
        <v>-14389.699999999999</v>
      </c>
      <c r="N23" s="13"/>
    </row>
    <row r="24" spans="1:14" s="18" customFormat="1" ht="13.5">
      <c r="A24" s="10" t="s">
        <v>42</v>
      </c>
      <c r="B24" s="73" t="s">
        <v>43</v>
      </c>
      <c r="C24" s="94">
        <f>SUM(C25:C26)</f>
        <v>102933.4</v>
      </c>
      <c r="D24" s="94">
        <f>SUM(D25:D26)</f>
        <v>105933.4</v>
      </c>
      <c r="E24" s="94">
        <f>SUM(E25:E26)</f>
        <v>82483.6</v>
      </c>
      <c r="F24" s="94">
        <f>SUM(F25:F26)</f>
        <v>82233.1</v>
      </c>
      <c r="G24" s="94">
        <f>SUM(G25:G26)</f>
        <v>84320.2</v>
      </c>
      <c r="H24" s="95">
        <f t="shared" si="0"/>
        <v>1836.5999999999913</v>
      </c>
      <c r="I24" s="96">
        <f t="shared" si="3"/>
        <v>1.022266244441319</v>
      </c>
      <c r="J24" s="97">
        <f t="shared" si="1"/>
        <v>0.3058806799734604</v>
      </c>
      <c r="K24" s="98">
        <f t="shared" si="2"/>
        <v>-21613.199999999997</v>
      </c>
      <c r="L24" s="96">
        <f t="shared" si="4"/>
        <v>0.7959736966811223</v>
      </c>
      <c r="M24" s="99">
        <f t="shared" si="5"/>
        <v>2087.0999999999913</v>
      </c>
      <c r="N24" s="17"/>
    </row>
    <row r="25" spans="1:14" s="14" customFormat="1" ht="54" customHeight="1">
      <c r="A25" s="11" t="s">
        <v>44</v>
      </c>
      <c r="B25" s="75" t="s">
        <v>45</v>
      </c>
      <c r="C25" s="15">
        <v>8400</v>
      </c>
      <c r="D25" s="15">
        <v>10200</v>
      </c>
      <c r="E25" s="1">
        <v>9570</v>
      </c>
      <c r="F25" s="1">
        <v>14008.3</v>
      </c>
      <c r="G25" s="1">
        <v>10144.3</v>
      </c>
      <c r="H25" s="100">
        <f t="shared" si="0"/>
        <v>574.2999999999993</v>
      </c>
      <c r="I25" s="101">
        <f t="shared" si="3"/>
        <v>1.060010449320794</v>
      </c>
      <c r="J25" s="102">
        <f t="shared" si="1"/>
        <v>0.036799549596120196</v>
      </c>
      <c r="K25" s="103">
        <f t="shared" si="2"/>
        <v>-55.70000000000073</v>
      </c>
      <c r="L25" s="101">
        <f t="shared" si="4"/>
        <v>0.9945392156862745</v>
      </c>
      <c r="M25" s="104">
        <f t="shared" si="5"/>
        <v>-3864</v>
      </c>
      <c r="N25" s="13"/>
    </row>
    <row r="26" spans="1:14" s="14" customFormat="1" ht="54.75" customHeight="1">
      <c r="A26" s="11" t="s">
        <v>46</v>
      </c>
      <c r="B26" s="75" t="s">
        <v>47</v>
      </c>
      <c r="C26" s="15">
        <v>94533.4</v>
      </c>
      <c r="D26" s="15">
        <v>95733.4</v>
      </c>
      <c r="E26" s="1">
        <v>72913.6</v>
      </c>
      <c r="F26" s="1">
        <v>68224.8</v>
      </c>
      <c r="G26" s="1">
        <v>74175.9</v>
      </c>
      <c r="H26" s="100">
        <f t="shared" si="0"/>
        <v>1262.2999999999884</v>
      </c>
      <c r="I26" s="101">
        <f t="shared" si="3"/>
        <v>1.0173122709617957</v>
      </c>
      <c r="J26" s="102">
        <f t="shared" si="1"/>
        <v>0.26908113037734016</v>
      </c>
      <c r="K26" s="103">
        <f t="shared" si="2"/>
        <v>-21557.5</v>
      </c>
      <c r="L26" s="101">
        <f t="shared" si="4"/>
        <v>0.7748173573695283</v>
      </c>
      <c r="M26" s="104">
        <f t="shared" si="5"/>
        <v>5951.099999999991</v>
      </c>
      <c r="N26" s="13"/>
    </row>
    <row r="27" spans="1:14" s="18" customFormat="1" ht="13.5">
      <c r="A27" s="10"/>
      <c r="B27" s="73" t="s">
        <v>48</v>
      </c>
      <c r="C27" s="94">
        <f>C28+C37+C41</f>
        <v>71096.4</v>
      </c>
      <c r="D27" s="94">
        <f>D28+D37+D41</f>
        <v>86394.2</v>
      </c>
      <c r="E27" s="94">
        <f>E28+E37+E41</f>
        <v>60242.799999999996</v>
      </c>
      <c r="F27" s="94">
        <f>F28+F37+F41+F45</f>
        <v>50434.100000000006</v>
      </c>
      <c r="G27" s="94">
        <f>G28+G37+G41</f>
        <v>65493.09999999999</v>
      </c>
      <c r="H27" s="95">
        <f t="shared" si="0"/>
        <v>5250.299999999996</v>
      </c>
      <c r="I27" s="96">
        <f t="shared" si="3"/>
        <v>1.0871523235971767</v>
      </c>
      <c r="J27" s="97">
        <f t="shared" si="1"/>
        <v>0.23758333070331708</v>
      </c>
      <c r="K27" s="98">
        <f t="shared" si="2"/>
        <v>-20901.100000000006</v>
      </c>
      <c r="L27" s="96">
        <f t="shared" si="4"/>
        <v>0.7580728798924001</v>
      </c>
      <c r="M27" s="99">
        <f t="shared" si="5"/>
        <v>15058.999999999985</v>
      </c>
      <c r="N27" s="17"/>
    </row>
    <row r="28" spans="1:14" s="18" customFormat="1" ht="40.5">
      <c r="A28" s="10" t="s">
        <v>49</v>
      </c>
      <c r="B28" s="73" t="s">
        <v>50</v>
      </c>
      <c r="C28" s="94">
        <f>C29+C36</f>
        <v>61151.4</v>
      </c>
      <c r="D28" s="94">
        <f>D29+D36</f>
        <v>71451.4</v>
      </c>
      <c r="E28" s="94">
        <f>E29+E36</f>
        <v>52478.2</v>
      </c>
      <c r="F28" s="94">
        <f>F29+F36</f>
        <v>45737.9</v>
      </c>
      <c r="G28" s="94">
        <f>G29+G36</f>
        <v>56544.799999999996</v>
      </c>
      <c r="H28" s="95">
        <f t="shared" si="0"/>
        <v>4066.5999999999985</v>
      </c>
      <c r="I28" s="96">
        <f t="shared" si="3"/>
        <v>1.0774912249276842</v>
      </c>
      <c r="J28" s="97">
        <f t="shared" si="1"/>
        <v>0.20512240095449635</v>
      </c>
      <c r="K28" s="98">
        <f t="shared" si="2"/>
        <v>-14906.599999999999</v>
      </c>
      <c r="L28" s="96">
        <f t="shared" si="4"/>
        <v>0.7913742767811407</v>
      </c>
      <c r="M28" s="99">
        <f t="shared" si="5"/>
        <v>10806.899999999994</v>
      </c>
      <c r="N28" s="17"/>
    </row>
    <row r="29" spans="1:14" s="18" customFormat="1" ht="94.5">
      <c r="A29" s="20" t="s">
        <v>51</v>
      </c>
      <c r="B29" s="76" t="s">
        <v>52</v>
      </c>
      <c r="C29" s="106">
        <f>C30+C32+C34</f>
        <v>58731</v>
      </c>
      <c r="D29" s="106">
        <f>D30+D32+D34</f>
        <v>69031</v>
      </c>
      <c r="E29" s="106">
        <f>E30+E32+E34</f>
        <v>50799.7</v>
      </c>
      <c r="F29" s="106">
        <f>F30+F32+F34</f>
        <v>44006.6</v>
      </c>
      <c r="G29" s="106">
        <f>G30+G32+G34</f>
        <v>55014.1</v>
      </c>
      <c r="H29" s="95">
        <f t="shared" si="0"/>
        <v>4214.4000000000015</v>
      </c>
      <c r="I29" s="96">
        <f t="shared" si="3"/>
        <v>1.082961119849133</v>
      </c>
      <c r="J29" s="97">
        <f t="shared" si="1"/>
        <v>0.1995696205194953</v>
      </c>
      <c r="K29" s="98">
        <f t="shared" si="2"/>
        <v>-14016.900000000001</v>
      </c>
      <c r="L29" s="96">
        <f t="shared" si="4"/>
        <v>0.7969477481131665</v>
      </c>
      <c r="M29" s="99">
        <f t="shared" si="5"/>
        <v>11007.5</v>
      </c>
      <c r="N29" s="17"/>
    </row>
    <row r="30" spans="1:14" s="18" customFormat="1" ht="67.5">
      <c r="A30" s="10" t="s">
        <v>53</v>
      </c>
      <c r="B30" s="81" t="s">
        <v>54</v>
      </c>
      <c r="C30" s="94">
        <f>C31</f>
        <v>55850</v>
      </c>
      <c r="D30" s="94">
        <f>D31</f>
        <v>65350</v>
      </c>
      <c r="E30" s="94">
        <f>E31</f>
        <v>47939</v>
      </c>
      <c r="F30" s="94">
        <f>F31</f>
        <v>42739.6</v>
      </c>
      <c r="G30" s="94">
        <f>G31</f>
        <v>52319.1</v>
      </c>
      <c r="H30" s="95">
        <f t="shared" si="0"/>
        <v>4380.0999999999985</v>
      </c>
      <c r="I30" s="96">
        <f t="shared" si="3"/>
        <v>1.091368197083794</v>
      </c>
      <c r="J30" s="97">
        <f t="shared" si="1"/>
        <v>0.18979321542879965</v>
      </c>
      <c r="K30" s="98">
        <f t="shared" si="2"/>
        <v>-13030.900000000001</v>
      </c>
      <c r="L30" s="96">
        <f t="shared" si="4"/>
        <v>0.8005983167559296</v>
      </c>
      <c r="M30" s="99">
        <f t="shared" si="5"/>
        <v>9579.5</v>
      </c>
      <c r="N30" s="17"/>
    </row>
    <row r="31" spans="1:14" s="14" customFormat="1" ht="68.25" customHeight="1">
      <c r="A31" s="11" t="s">
        <v>55</v>
      </c>
      <c r="B31" s="75" t="s">
        <v>56</v>
      </c>
      <c r="C31" s="15">
        <v>55850</v>
      </c>
      <c r="D31" s="1">
        <v>65350</v>
      </c>
      <c r="E31" s="1">
        <v>47939</v>
      </c>
      <c r="F31" s="1">
        <v>42739.6</v>
      </c>
      <c r="G31" s="1">
        <v>52319.1</v>
      </c>
      <c r="H31" s="100">
        <f t="shared" si="0"/>
        <v>4380.0999999999985</v>
      </c>
      <c r="I31" s="101">
        <f t="shared" si="3"/>
        <v>1.091368197083794</v>
      </c>
      <c r="J31" s="102">
        <f t="shared" si="1"/>
        <v>0.18979321542879965</v>
      </c>
      <c r="K31" s="103">
        <f t="shared" si="2"/>
        <v>-13030.900000000001</v>
      </c>
      <c r="L31" s="101">
        <f t="shared" si="4"/>
        <v>0.8005983167559296</v>
      </c>
      <c r="M31" s="104">
        <f t="shared" si="5"/>
        <v>9579.5</v>
      </c>
      <c r="N31" s="13"/>
    </row>
    <row r="32" spans="1:14" s="18" customFormat="1" ht="81">
      <c r="A32" s="16" t="s">
        <v>57</v>
      </c>
      <c r="B32" s="76" t="s">
        <v>186</v>
      </c>
      <c r="C32" s="99">
        <f>C33</f>
        <v>0</v>
      </c>
      <c r="D32" s="99">
        <f>D33</f>
        <v>0</v>
      </c>
      <c r="E32" s="99">
        <f>E33</f>
        <v>0</v>
      </c>
      <c r="F32" s="99">
        <f>F33</f>
        <v>0</v>
      </c>
      <c r="G32" s="99">
        <f>G33</f>
        <v>0</v>
      </c>
      <c r="H32" s="98">
        <f t="shared" si="0"/>
        <v>0</v>
      </c>
      <c r="I32" s="105" t="str">
        <f t="shared" si="3"/>
        <v>0,0% </v>
      </c>
      <c r="J32" s="97">
        <f t="shared" si="1"/>
        <v>0</v>
      </c>
      <c r="K32" s="98">
        <f t="shared" si="2"/>
        <v>0</v>
      </c>
      <c r="L32" s="105" t="str">
        <f t="shared" si="4"/>
        <v>0,0% </v>
      </c>
      <c r="M32" s="99">
        <f t="shared" si="5"/>
        <v>0</v>
      </c>
      <c r="N32" s="17"/>
    </row>
    <row r="33" spans="1:14" s="14" customFormat="1" ht="55.5" customHeight="1">
      <c r="A33" s="11" t="s">
        <v>58</v>
      </c>
      <c r="B33" s="75" t="s">
        <v>187</v>
      </c>
      <c r="C33" s="15">
        <v>0</v>
      </c>
      <c r="D33" s="1">
        <v>0</v>
      </c>
      <c r="E33" s="1">
        <v>0</v>
      </c>
      <c r="F33" s="1">
        <v>0</v>
      </c>
      <c r="G33" s="1">
        <v>0</v>
      </c>
      <c r="H33" s="100">
        <f t="shared" si="0"/>
        <v>0</v>
      </c>
      <c r="I33" s="101" t="str">
        <f t="shared" si="3"/>
        <v>0,0% </v>
      </c>
      <c r="J33" s="102">
        <f t="shared" si="1"/>
        <v>0</v>
      </c>
      <c r="K33" s="103">
        <f t="shared" si="2"/>
        <v>0</v>
      </c>
      <c r="L33" s="101" t="str">
        <f t="shared" si="4"/>
        <v>0,0% </v>
      </c>
      <c r="M33" s="104">
        <f t="shared" si="5"/>
        <v>0</v>
      </c>
      <c r="N33" s="13"/>
    </row>
    <row r="34" spans="1:14" s="18" customFormat="1" ht="81">
      <c r="A34" s="10" t="s">
        <v>59</v>
      </c>
      <c r="B34" s="73" t="s">
        <v>60</v>
      </c>
      <c r="C34" s="94">
        <f>C35</f>
        <v>2881</v>
      </c>
      <c r="D34" s="94">
        <f>D35</f>
        <v>3681</v>
      </c>
      <c r="E34" s="94">
        <f>E35</f>
        <v>2860.7</v>
      </c>
      <c r="F34" s="94">
        <f>F35</f>
        <v>1267</v>
      </c>
      <c r="G34" s="94">
        <f>G35</f>
        <v>2695</v>
      </c>
      <c r="H34" s="95">
        <f t="shared" si="0"/>
        <v>-165.69999999999982</v>
      </c>
      <c r="I34" s="96">
        <f t="shared" si="3"/>
        <v>0.9420771139930787</v>
      </c>
      <c r="J34" s="97">
        <f t="shared" si="1"/>
        <v>0.009776405090695656</v>
      </c>
      <c r="K34" s="98">
        <f t="shared" si="2"/>
        <v>-986</v>
      </c>
      <c r="L34" s="96">
        <f t="shared" si="4"/>
        <v>0.7321380059766368</v>
      </c>
      <c r="M34" s="99">
        <f t="shared" si="5"/>
        <v>1428</v>
      </c>
      <c r="N34" s="17"/>
    </row>
    <row r="35" spans="1:14" s="14" customFormat="1" ht="54">
      <c r="A35" s="11" t="s">
        <v>61</v>
      </c>
      <c r="B35" s="75" t="s">
        <v>62</v>
      </c>
      <c r="C35" s="15">
        <v>2881</v>
      </c>
      <c r="D35" s="1">
        <v>3681</v>
      </c>
      <c r="E35" s="1">
        <v>2860.7</v>
      </c>
      <c r="F35" s="1">
        <v>1267</v>
      </c>
      <c r="G35" s="1">
        <v>2695</v>
      </c>
      <c r="H35" s="100">
        <f t="shared" si="0"/>
        <v>-165.69999999999982</v>
      </c>
      <c r="I35" s="101">
        <f t="shared" si="3"/>
        <v>0.9420771139930787</v>
      </c>
      <c r="J35" s="102">
        <f t="shared" si="1"/>
        <v>0.009776405090695656</v>
      </c>
      <c r="K35" s="103">
        <f t="shared" si="2"/>
        <v>-986</v>
      </c>
      <c r="L35" s="101">
        <f t="shared" si="4"/>
        <v>0.7321380059766368</v>
      </c>
      <c r="M35" s="104">
        <f t="shared" si="5"/>
        <v>1428</v>
      </c>
      <c r="N35" s="13"/>
    </row>
    <row r="36" spans="1:14" s="14" customFormat="1" ht="67.5" customHeight="1">
      <c r="A36" s="2" t="s">
        <v>63</v>
      </c>
      <c r="B36" s="74" t="s">
        <v>64</v>
      </c>
      <c r="C36" s="3">
        <v>2420.4</v>
      </c>
      <c r="D36" s="1">
        <v>2420.4</v>
      </c>
      <c r="E36" s="1">
        <v>1678.5</v>
      </c>
      <c r="F36" s="1">
        <v>1731.3</v>
      </c>
      <c r="G36" s="1">
        <v>1530.7</v>
      </c>
      <c r="H36" s="100">
        <f t="shared" si="0"/>
        <v>-147.79999999999995</v>
      </c>
      <c r="I36" s="101">
        <f t="shared" si="3"/>
        <v>0.9119451891569854</v>
      </c>
      <c r="J36" s="102">
        <f t="shared" si="1"/>
        <v>0.005552780435001054</v>
      </c>
      <c r="K36" s="103">
        <f t="shared" si="2"/>
        <v>-889.7</v>
      </c>
      <c r="L36" s="101">
        <f t="shared" si="4"/>
        <v>0.6324161295653611</v>
      </c>
      <c r="M36" s="104">
        <f t="shared" si="5"/>
        <v>-200.5999999999999</v>
      </c>
      <c r="N36" s="13"/>
    </row>
    <row r="37" spans="1:14" s="18" customFormat="1" ht="27">
      <c r="A37" s="21" t="s">
        <v>65</v>
      </c>
      <c r="B37" s="82" t="s">
        <v>66</v>
      </c>
      <c r="C37" s="107">
        <f>C39+C38</f>
        <v>9945</v>
      </c>
      <c r="D37" s="107">
        <f>D39+D38+D40</f>
        <v>14942.8</v>
      </c>
      <c r="E37" s="107">
        <f>E39+E38+E40</f>
        <v>7764.6</v>
      </c>
      <c r="F37" s="107">
        <f>F39+F38+F40</f>
        <v>12973</v>
      </c>
      <c r="G37" s="107">
        <f>G39+G38+G40</f>
        <v>8948.3</v>
      </c>
      <c r="H37" s="95">
        <f t="shared" si="0"/>
        <v>1183.699999999999</v>
      </c>
      <c r="I37" s="96">
        <f t="shared" si="3"/>
        <v>1.1524482909615432</v>
      </c>
      <c r="J37" s="97">
        <f t="shared" si="1"/>
        <v>0.03246092974882075</v>
      </c>
      <c r="K37" s="98">
        <f t="shared" si="2"/>
        <v>-5994.5</v>
      </c>
      <c r="L37" s="96">
        <f t="shared" si="4"/>
        <v>0.598836898037851</v>
      </c>
      <c r="M37" s="99">
        <f t="shared" si="5"/>
        <v>-4024.7000000000007</v>
      </c>
      <c r="N37" s="17"/>
    </row>
    <row r="38" spans="1:14" s="14" customFormat="1" ht="81">
      <c r="A38" s="2" t="s">
        <v>67</v>
      </c>
      <c r="B38" s="74" t="s">
        <v>68</v>
      </c>
      <c r="C38" s="3">
        <v>0</v>
      </c>
      <c r="D38" s="1">
        <v>1449.3</v>
      </c>
      <c r="E38" s="1">
        <v>1305.6</v>
      </c>
      <c r="F38" s="1">
        <v>1706.9</v>
      </c>
      <c r="G38" s="1">
        <v>1267.1</v>
      </c>
      <c r="H38" s="100">
        <f t="shared" si="0"/>
        <v>-38.5</v>
      </c>
      <c r="I38" s="101">
        <f t="shared" si="3"/>
        <v>0.9705116421568627</v>
      </c>
      <c r="J38" s="102">
        <f t="shared" si="1"/>
        <v>0.004596542816482547</v>
      </c>
      <c r="K38" s="103">
        <f t="shared" si="2"/>
        <v>-182.20000000000005</v>
      </c>
      <c r="L38" s="101">
        <f t="shared" si="4"/>
        <v>0.8742841371696681</v>
      </c>
      <c r="M38" s="104">
        <f t="shared" si="5"/>
        <v>-439.8000000000002</v>
      </c>
      <c r="N38" s="13"/>
    </row>
    <row r="39" spans="1:14" s="14" customFormat="1" ht="43.5" customHeight="1">
      <c r="A39" s="2" t="s">
        <v>69</v>
      </c>
      <c r="B39" s="74" t="s">
        <v>70</v>
      </c>
      <c r="C39" s="3">
        <v>9945</v>
      </c>
      <c r="D39" s="1">
        <v>13493.5</v>
      </c>
      <c r="E39" s="1">
        <v>6459</v>
      </c>
      <c r="F39" s="1">
        <v>9438</v>
      </c>
      <c r="G39" s="1">
        <v>7681.2</v>
      </c>
      <c r="H39" s="100">
        <f t="shared" si="0"/>
        <v>1222.1999999999998</v>
      </c>
      <c r="I39" s="101">
        <f t="shared" si="3"/>
        <v>1.1892243381328378</v>
      </c>
      <c r="J39" s="102">
        <f t="shared" si="1"/>
        <v>0.027864386932338205</v>
      </c>
      <c r="K39" s="103">
        <f t="shared" si="2"/>
        <v>-5812.3</v>
      </c>
      <c r="L39" s="101">
        <f t="shared" si="4"/>
        <v>0.5692518620076333</v>
      </c>
      <c r="M39" s="104">
        <f t="shared" si="5"/>
        <v>-1756.8000000000002</v>
      </c>
      <c r="N39" s="13"/>
    </row>
    <row r="40" spans="1:14" s="14" customFormat="1" ht="43.5" customHeight="1">
      <c r="A40" s="2" t="s">
        <v>188</v>
      </c>
      <c r="B40" s="74" t="s">
        <v>189</v>
      </c>
      <c r="C40" s="3">
        <v>0</v>
      </c>
      <c r="D40" s="1">
        <v>0</v>
      </c>
      <c r="E40" s="1">
        <v>0</v>
      </c>
      <c r="F40" s="1">
        <v>1828.1</v>
      </c>
      <c r="G40" s="1">
        <v>0</v>
      </c>
      <c r="H40" s="100">
        <f>G40-E40</f>
        <v>0</v>
      </c>
      <c r="I40" s="101" t="str">
        <f>IF(E40=0,"0,0% ",G40/E40)</f>
        <v>0,0% </v>
      </c>
      <c r="J40" s="102">
        <f>G40/$G$52</f>
        <v>0</v>
      </c>
      <c r="K40" s="103">
        <f>G40-D40</f>
        <v>0</v>
      </c>
      <c r="L40" s="101" t="str">
        <f>IF(D40=0,"0,0% ",G40/D40)</f>
        <v>0,0% </v>
      </c>
      <c r="M40" s="104">
        <f>G40-F40</f>
        <v>-1828.1</v>
      </c>
      <c r="N40" s="13"/>
    </row>
    <row r="41" spans="1:14" s="18" customFormat="1" ht="13.5">
      <c r="A41" s="16" t="s">
        <v>71</v>
      </c>
      <c r="B41" s="76" t="s">
        <v>72</v>
      </c>
      <c r="C41" s="99">
        <f>SUM(C42,C45)</f>
        <v>0</v>
      </c>
      <c r="D41" s="99">
        <f>SUM(D42,D45)</f>
        <v>0</v>
      </c>
      <c r="E41" s="99">
        <f>SUM(E42,E45)</f>
        <v>0</v>
      </c>
      <c r="F41" s="99">
        <f>SUM(F42)</f>
        <v>0</v>
      </c>
      <c r="G41" s="99">
        <f>SUM(G42,G45)</f>
        <v>0</v>
      </c>
      <c r="H41" s="95">
        <f t="shared" si="0"/>
        <v>0</v>
      </c>
      <c r="I41" s="96" t="str">
        <f t="shared" si="3"/>
        <v>0,0% </v>
      </c>
      <c r="J41" s="97">
        <f aca="true" t="shared" si="6" ref="J41:J48">G41/$G$52</f>
        <v>0</v>
      </c>
      <c r="K41" s="98">
        <f t="shared" si="2"/>
        <v>0</v>
      </c>
      <c r="L41" s="96" t="str">
        <f t="shared" si="4"/>
        <v>0,0% </v>
      </c>
      <c r="M41" s="99">
        <f t="shared" si="5"/>
        <v>0</v>
      </c>
      <c r="N41" s="17"/>
    </row>
    <row r="42" spans="1:14" s="18" customFormat="1" ht="13.5">
      <c r="A42" s="16" t="s">
        <v>73</v>
      </c>
      <c r="B42" s="76" t="s">
        <v>74</v>
      </c>
      <c r="C42" s="99">
        <f>C43</f>
        <v>0</v>
      </c>
      <c r="D42" s="99">
        <f>D43</f>
        <v>0</v>
      </c>
      <c r="E42" s="99">
        <f>E43</f>
        <v>0</v>
      </c>
      <c r="F42" s="99">
        <f>F43</f>
        <v>0</v>
      </c>
      <c r="G42" s="99">
        <f>G43</f>
        <v>0</v>
      </c>
      <c r="H42" s="95">
        <f t="shared" si="0"/>
        <v>0</v>
      </c>
      <c r="I42" s="96" t="str">
        <f t="shared" si="3"/>
        <v>0,0% </v>
      </c>
      <c r="J42" s="97">
        <f t="shared" si="6"/>
        <v>0</v>
      </c>
      <c r="K42" s="98">
        <f t="shared" si="2"/>
        <v>0</v>
      </c>
      <c r="L42" s="96" t="str">
        <f t="shared" si="4"/>
        <v>0,0% </v>
      </c>
      <c r="M42" s="99">
        <f t="shared" si="5"/>
        <v>0</v>
      </c>
      <c r="N42" s="17"/>
    </row>
    <row r="43" spans="1:14" s="14" customFormat="1" ht="27">
      <c r="A43" s="2" t="s">
        <v>75</v>
      </c>
      <c r="B43" s="74" t="s">
        <v>76</v>
      </c>
      <c r="C43" s="3">
        <v>0</v>
      </c>
      <c r="D43" s="1">
        <v>0</v>
      </c>
      <c r="E43" s="1">
        <v>0</v>
      </c>
      <c r="F43" s="1"/>
      <c r="G43" s="1">
        <v>0</v>
      </c>
      <c r="H43" s="100">
        <f t="shared" si="0"/>
        <v>0</v>
      </c>
      <c r="I43" s="101" t="str">
        <f t="shared" si="3"/>
        <v>0,0% </v>
      </c>
      <c r="J43" s="102">
        <f t="shared" si="6"/>
        <v>0</v>
      </c>
      <c r="K43" s="103">
        <f t="shared" si="2"/>
        <v>0</v>
      </c>
      <c r="L43" s="101" t="str">
        <f t="shared" si="4"/>
        <v>0,0% </v>
      </c>
      <c r="M43" s="104">
        <f t="shared" si="5"/>
        <v>0</v>
      </c>
      <c r="N43" s="13"/>
    </row>
    <row r="44" spans="1:14" s="18" customFormat="1" ht="27">
      <c r="A44" s="16" t="s">
        <v>77</v>
      </c>
      <c r="B44" s="76" t="s">
        <v>78</v>
      </c>
      <c r="C44" s="108">
        <f>C45</f>
        <v>0</v>
      </c>
      <c r="D44" s="108">
        <f>D45</f>
        <v>0</v>
      </c>
      <c r="E44" s="108">
        <f>E45</f>
        <v>0</v>
      </c>
      <c r="F44" s="95">
        <f>F45</f>
        <v>-8276.8</v>
      </c>
      <c r="G44" s="108">
        <f>G45</f>
        <v>0</v>
      </c>
      <c r="H44" s="95">
        <f t="shared" si="0"/>
        <v>0</v>
      </c>
      <c r="I44" s="96" t="str">
        <f t="shared" si="3"/>
        <v>0,0% </v>
      </c>
      <c r="J44" s="97">
        <f t="shared" si="6"/>
        <v>0</v>
      </c>
      <c r="K44" s="98">
        <f t="shared" si="2"/>
        <v>0</v>
      </c>
      <c r="L44" s="96" t="str">
        <f t="shared" si="4"/>
        <v>0,0% </v>
      </c>
      <c r="M44" s="99">
        <f t="shared" si="5"/>
        <v>8276.8</v>
      </c>
      <c r="N44" s="17"/>
    </row>
    <row r="45" spans="1:14" s="14" customFormat="1" ht="40.5">
      <c r="A45" s="2" t="s">
        <v>79</v>
      </c>
      <c r="B45" s="74" t="s">
        <v>80</v>
      </c>
      <c r="C45" s="23">
        <v>0</v>
      </c>
      <c r="D45" s="4">
        <v>0</v>
      </c>
      <c r="E45" s="4">
        <v>0</v>
      </c>
      <c r="F45" s="1">
        <v>-8276.8</v>
      </c>
      <c r="G45" s="4">
        <v>0</v>
      </c>
      <c r="H45" s="100">
        <f t="shared" si="0"/>
        <v>0</v>
      </c>
      <c r="I45" s="101" t="str">
        <f t="shared" si="3"/>
        <v>0,0% </v>
      </c>
      <c r="J45" s="102">
        <f t="shared" si="6"/>
        <v>0</v>
      </c>
      <c r="K45" s="103">
        <f t="shared" si="2"/>
        <v>0</v>
      </c>
      <c r="L45" s="101" t="str">
        <f t="shared" si="4"/>
        <v>0,0% </v>
      </c>
      <c r="M45" s="104">
        <f t="shared" si="5"/>
        <v>8276.8</v>
      </c>
      <c r="N45" s="13"/>
    </row>
    <row r="46" spans="1:14" s="18" customFormat="1" ht="13.5">
      <c r="A46" s="16" t="s">
        <v>81</v>
      </c>
      <c r="B46" s="83" t="s">
        <v>82</v>
      </c>
      <c r="C46" s="99">
        <f>SUM(C47,C49,C51)</f>
        <v>6183.6</v>
      </c>
      <c r="D46" s="99">
        <f>SUM(D47,D49,D51)</f>
        <v>14732.1</v>
      </c>
      <c r="E46" s="99">
        <f>SUM(E47,E49,E51)</f>
        <v>4637.7</v>
      </c>
      <c r="F46" s="99">
        <f>SUM(F47,F49,F51)</f>
        <v>20402.9</v>
      </c>
      <c r="G46" s="99">
        <f>SUM(G47,G49,G51)</f>
        <v>4637.7</v>
      </c>
      <c r="H46" s="95">
        <f t="shared" si="0"/>
        <v>0</v>
      </c>
      <c r="I46" s="96">
        <f t="shared" si="3"/>
        <v>1</v>
      </c>
      <c r="J46" s="97">
        <f t="shared" si="6"/>
        <v>0.016823760255702872</v>
      </c>
      <c r="K46" s="98">
        <f t="shared" si="2"/>
        <v>-10094.400000000001</v>
      </c>
      <c r="L46" s="96">
        <f t="shared" si="4"/>
        <v>0.31480237033416825</v>
      </c>
      <c r="M46" s="99">
        <f t="shared" si="5"/>
        <v>-15765.2</v>
      </c>
      <c r="N46" s="17"/>
    </row>
    <row r="47" spans="1:14" s="18" customFormat="1" ht="27">
      <c r="A47" s="24" t="s">
        <v>83</v>
      </c>
      <c r="B47" s="84" t="s">
        <v>84</v>
      </c>
      <c r="C47" s="99">
        <f>C48</f>
        <v>6183.6</v>
      </c>
      <c r="D47" s="99">
        <f>D48</f>
        <v>6183.6</v>
      </c>
      <c r="E47" s="99">
        <f>E48</f>
        <v>4637.7</v>
      </c>
      <c r="F47" s="99">
        <f>F48</f>
        <v>4292</v>
      </c>
      <c r="G47" s="99">
        <f>G48</f>
        <v>4637.7</v>
      </c>
      <c r="H47" s="95">
        <f t="shared" si="0"/>
        <v>0</v>
      </c>
      <c r="I47" s="96">
        <f t="shared" si="3"/>
        <v>1</v>
      </c>
      <c r="J47" s="97">
        <f t="shared" si="6"/>
        <v>0.016823760255702872</v>
      </c>
      <c r="K47" s="98">
        <f t="shared" si="2"/>
        <v>-1545.9000000000005</v>
      </c>
      <c r="L47" s="96">
        <f t="shared" si="4"/>
        <v>0.7499999999999999</v>
      </c>
      <c r="M47" s="99">
        <f t="shared" si="5"/>
        <v>345.6999999999998</v>
      </c>
      <c r="N47" s="17"/>
    </row>
    <row r="48" spans="1:14" s="14" customFormat="1" ht="54">
      <c r="A48" s="25" t="s">
        <v>85</v>
      </c>
      <c r="B48" s="77" t="s">
        <v>86</v>
      </c>
      <c r="C48" s="3">
        <v>6183.6</v>
      </c>
      <c r="D48" s="3">
        <v>6183.6</v>
      </c>
      <c r="E48" s="27">
        <v>4637.7</v>
      </c>
      <c r="F48" s="27">
        <v>4292</v>
      </c>
      <c r="G48" s="27">
        <v>4637.7</v>
      </c>
      <c r="H48" s="100">
        <f t="shared" si="0"/>
        <v>0</v>
      </c>
      <c r="I48" s="101">
        <f t="shared" si="3"/>
        <v>1</v>
      </c>
      <c r="J48" s="102">
        <f t="shared" si="6"/>
        <v>0.016823760255702872</v>
      </c>
      <c r="K48" s="103">
        <f t="shared" si="2"/>
        <v>-1545.9000000000005</v>
      </c>
      <c r="L48" s="101">
        <f t="shared" si="4"/>
        <v>0.7499999999999999</v>
      </c>
      <c r="M48" s="104">
        <f t="shared" si="5"/>
        <v>345.6999999999998</v>
      </c>
      <c r="N48" s="13"/>
    </row>
    <row r="49" spans="1:14" s="14" customFormat="1" ht="40.5">
      <c r="A49" s="40" t="s">
        <v>217</v>
      </c>
      <c r="B49" s="83" t="s">
        <v>218</v>
      </c>
      <c r="C49" s="99">
        <f>C50</f>
        <v>0</v>
      </c>
      <c r="D49" s="99">
        <f>D50</f>
        <v>8548.5</v>
      </c>
      <c r="E49" s="99">
        <f>E50</f>
        <v>0</v>
      </c>
      <c r="F49" s="99">
        <f>F50</f>
        <v>0</v>
      </c>
      <c r="G49" s="99">
        <f>G50</f>
        <v>0</v>
      </c>
      <c r="H49" s="100">
        <f t="shared" si="0"/>
        <v>0</v>
      </c>
      <c r="I49" s="101" t="str">
        <f t="shared" si="3"/>
        <v>0,0% </v>
      </c>
      <c r="J49" s="102">
        <f>G49/$G$52</f>
        <v>0</v>
      </c>
      <c r="K49" s="103">
        <f t="shared" si="2"/>
        <v>-8548.5</v>
      </c>
      <c r="L49" s="101">
        <f t="shared" si="4"/>
        <v>0</v>
      </c>
      <c r="M49" s="104">
        <f t="shared" si="5"/>
        <v>0</v>
      </c>
      <c r="N49" s="13"/>
    </row>
    <row r="50" spans="1:14" s="14" customFormat="1" ht="27">
      <c r="A50" s="25" t="s">
        <v>215</v>
      </c>
      <c r="B50" s="77" t="s">
        <v>216</v>
      </c>
      <c r="C50" s="3"/>
      <c r="D50" s="3">
        <v>8548.5</v>
      </c>
      <c r="E50" s="27"/>
      <c r="F50" s="27"/>
      <c r="G50" s="27"/>
      <c r="H50" s="100">
        <f t="shared" si="0"/>
        <v>0</v>
      </c>
      <c r="I50" s="101" t="str">
        <f t="shared" si="3"/>
        <v>0,0% </v>
      </c>
      <c r="J50" s="102">
        <f>G50/$G$52</f>
        <v>0</v>
      </c>
      <c r="K50" s="103">
        <f t="shared" si="2"/>
        <v>-8548.5</v>
      </c>
      <c r="L50" s="101">
        <f t="shared" si="4"/>
        <v>0</v>
      </c>
      <c r="M50" s="104">
        <f t="shared" si="5"/>
        <v>0</v>
      </c>
      <c r="N50" s="13"/>
    </row>
    <row r="51" spans="1:14" s="18" customFormat="1" ht="13.5">
      <c r="A51" s="24" t="s">
        <v>87</v>
      </c>
      <c r="B51" s="84" t="s">
        <v>88</v>
      </c>
      <c r="C51" s="99">
        <v>0</v>
      </c>
      <c r="D51" s="99"/>
      <c r="E51" s="99"/>
      <c r="F51" s="99">
        <v>16110.9</v>
      </c>
      <c r="G51" s="99"/>
      <c r="H51" s="95">
        <f t="shared" si="0"/>
        <v>0</v>
      </c>
      <c r="I51" s="96" t="str">
        <f t="shared" si="3"/>
        <v>0,0% </v>
      </c>
      <c r="J51" s="97">
        <f>G51/$G$52</f>
        <v>0</v>
      </c>
      <c r="K51" s="98">
        <f t="shared" si="2"/>
        <v>0</v>
      </c>
      <c r="L51" s="96" t="str">
        <f t="shared" si="4"/>
        <v>0,0% </v>
      </c>
      <c r="M51" s="99">
        <f t="shared" si="5"/>
        <v>-16110.9</v>
      </c>
      <c r="N51" s="17"/>
    </row>
    <row r="52" spans="1:14" s="18" customFormat="1" ht="13.5">
      <c r="A52" s="40"/>
      <c r="B52" s="85" t="s">
        <v>89</v>
      </c>
      <c r="C52" s="99">
        <f>C6+C46</f>
        <v>335163.5</v>
      </c>
      <c r="D52" s="99">
        <f>D6+D46</f>
        <v>383199.8</v>
      </c>
      <c r="E52" s="99">
        <f>E6+E46</f>
        <v>271251.4</v>
      </c>
      <c r="F52" s="99">
        <f>F6+F46</f>
        <v>274381</v>
      </c>
      <c r="G52" s="99">
        <f>G6+G46</f>
        <v>275663.7</v>
      </c>
      <c r="H52" s="95">
        <f>G52-E52</f>
        <v>4412.299999999988</v>
      </c>
      <c r="I52" s="96">
        <f>IF(E52=0,"0,0% ",G52/E52)</f>
        <v>1.01626645982288</v>
      </c>
      <c r="J52" s="97">
        <f>G52/$G$52</f>
        <v>1</v>
      </c>
      <c r="K52" s="98">
        <f t="shared" si="2"/>
        <v>-107536.09999999998</v>
      </c>
      <c r="L52" s="96">
        <f t="shared" si="4"/>
        <v>0.7193732877731147</v>
      </c>
      <c r="M52" s="99">
        <f t="shared" si="5"/>
        <v>1282.7000000000116</v>
      </c>
      <c r="N52" s="17"/>
    </row>
    <row r="53" spans="1:14" s="5" customFormat="1" ht="13.5">
      <c r="A53" s="32"/>
      <c r="B53" s="79"/>
      <c r="C53" s="37"/>
      <c r="D53" s="56"/>
      <c r="E53" s="36"/>
      <c r="F53" s="36"/>
      <c r="G53" s="36"/>
      <c r="H53" s="100"/>
      <c r="I53" s="101"/>
      <c r="J53" s="112"/>
      <c r="K53" s="103"/>
      <c r="L53" s="101"/>
      <c r="M53" s="104"/>
      <c r="N53" s="57"/>
    </row>
    <row r="54" spans="1:14" s="31" customFormat="1" ht="13.5">
      <c r="A54" s="28" t="s">
        <v>90</v>
      </c>
      <c r="B54" s="85" t="s">
        <v>91</v>
      </c>
      <c r="C54" s="29"/>
      <c r="D54" s="41"/>
      <c r="E54" s="22"/>
      <c r="F54" s="22"/>
      <c r="G54" s="22"/>
      <c r="H54" s="95"/>
      <c r="I54" s="96"/>
      <c r="J54" s="105"/>
      <c r="K54" s="98"/>
      <c r="L54" s="96"/>
      <c r="M54" s="99"/>
      <c r="N54" s="30"/>
    </row>
    <row r="55" spans="1:14" s="31" customFormat="1" ht="13.5">
      <c r="A55" s="33" t="s">
        <v>92</v>
      </c>
      <c r="B55" s="84" t="s">
        <v>93</v>
      </c>
      <c r="C55" s="119">
        <f>C61+C65+C70+C76+C80+C81+C82</f>
        <v>58205.299999999996</v>
      </c>
      <c r="D55" s="120">
        <f>D61+D65+D70+D76+D80+D81+D82</f>
        <v>92654.29999999999</v>
      </c>
      <c r="E55" s="99">
        <f>E61+E65+E70+E76+E80+E81+E82</f>
        <v>60925.3</v>
      </c>
      <c r="F55" s="99">
        <f>F61+F65+F70+F76+F80+F81+F82</f>
        <v>31184.199999999997</v>
      </c>
      <c r="G55" s="99">
        <f>G61+G65+G70+G76+G80+G81+G82</f>
        <v>60923.40000000001</v>
      </c>
      <c r="H55" s="95">
        <f t="shared" si="0"/>
        <v>-1.8999999999941792</v>
      </c>
      <c r="I55" s="96">
        <f t="shared" si="3"/>
        <v>0.9999688142692774</v>
      </c>
      <c r="J55" s="97">
        <f>G55/$G$176</f>
        <v>0.2191945732582434</v>
      </c>
      <c r="K55" s="98">
        <f t="shared" si="2"/>
        <v>-31730.89999999998</v>
      </c>
      <c r="L55" s="96">
        <f t="shared" si="4"/>
        <v>0.6575345126993568</v>
      </c>
      <c r="M55" s="99">
        <f t="shared" si="5"/>
        <v>29739.20000000001</v>
      </c>
      <c r="N55" s="30"/>
    </row>
    <row r="56" spans="1:14" ht="13.5">
      <c r="A56" s="34"/>
      <c r="B56" s="79" t="s">
        <v>94</v>
      </c>
      <c r="C56" s="37"/>
      <c r="D56" s="36"/>
      <c r="E56" s="36"/>
      <c r="F56" s="36"/>
      <c r="G56" s="36"/>
      <c r="H56" s="100"/>
      <c r="I56" s="101"/>
      <c r="J56" s="102"/>
      <c r="K56" s="103"/>
      <c r="L56" s="101"/>
      <c r="M56" s="104"/>
      <c r="N56" s="58"/>
    </row>
    <row r="57" spans="1:14" ht="13.5">
      <c r="A57" s="34"/>
      <c r="B57" s="70" t="s">
        <v>95</v>
      </c>
      <c r="C57" s="104">
        <f>C63+C67+C72+C78+C84</f>
        <v>32346.4</v>
      </c>
      <c r="D57" s="104">
        <f>D63+D67+D72+D78+D84</f>
        <v>40613.8</v>
      </c>
      <c r="E57" s="104">
        <f>E63+E67+E72+E78+E84</f>
        <v>28969.8</v>
      </c>
      <c r="F57" s="104">
        <f>F63+F67+F72+F78+F84</f>
        <v>19394.6</v>
      </c>
      <c r="G57" s="104">
        <f>G63+G67+G72+G78+G84</f>
        <v>28969.499999999996</v>
      </c>
      <c r="H57" s="100">
        <f t="shared" si="0"/>
        <v>-0.3000000000029104</v>
      </c>
      <c r="I57" s="101">
        <f t="shared" si="3"/>
        <v>0.999989644388294</v>
      </c>
      <c r="J57" s="102">
        <f>G57/$G$176</f>
        <v>0.10422854256336121</v>
      </c>
      <c r="K57" s="103">
        <f t="shared" si="2"/>
        <v>-11644.300000000007</v>
      </c>
      <c r="L57" s="101">
        <f t="shared" si="4"/>
        <v>0.7132920337422254</v>
      </c>
      <c r="M57" s="104">
        <f t="shared" si="5"/>
        <v>9574.899999999998</v>
      </c>
      <c r="N57" s="58"/>
    </row>
    <row r="58" spans="1:15" ht="13.5">
      <c r="A58" s="34"/>
      <c r="B58" s="70" t="s">
        <v>96</v>
      </c>
      <c r="C58" s="104">
        <f>C64+C68+C73+C79+C86</f>
        <v>11062.5</v>
      </c>
      <c r="D58" s="104">
        <f>D64+D68+D73+D79+D86</f>
        <v>14136.900000000001</v>
      </c>
      <c r="E58" s="104">
        <f>E64+E68+E73+E79+E86</f>
        <v>9071.3</v>
      </c>
      <c r="F58" s="104">
        <f>F64+F68+F73+F79+F86</f>
        <v>4526</v>
      </c>
      <c r="G58" s="104">
        <f>G64+G68+G73+G79+G86</f>
        <v>9071.2</v>
      </c>
      <c r="H58" s="100">
        <f t="shared" si="0"/>
        <v>-0.09999999999854481</v>
      </c>
      <c r="I58" s="101">
        <f t="shared" si="3"/>
        <v>0.9999889762217103</v>
      </c>
      <c r="J58" s="102">
        <f>G58/$G$176</f>
        <v>0.03263701324844276</v>
      </c>
      <c r="K58" s="103">
        <f t="shared" si="2"/>
        <v>-5065.700000000001</v>
      </c>
      <c r="L58" s="101">
        <f t="shared" si="4"/>
        <v>0.6416682582461501</v>
      </c>
      <c r="M58" s="104">
        <f t="shared" si="5"/>
        <v>4545.200000000001</v>
      </c>
      <c r="N58" s="58"/>
      <c r="O58" s="50" t="s">
        <v>90</v>
      </c>
    </row>
    <row r="59" spans="1:14" ht="13.5">
      <c r="A59" s="34"/>
      <c r="B59" s="70" t="s">
        <v>97</v>
      </c>
      <c r="C59" s="104">
        <f>C74</f>
        <v>1875.7</v>
      </c>
      <c r="D59" s="104">
        <f>D74+D88</f>
        <v>2442.8999999999996</v>
      </c>
      <c r="E59" s="104">
        <f>E74+E88</f>
        <v>1182</v>
      </c>
      <c r="F59" s="104">
        <f>F74</f>
        <v>1106.2</v>
      </c>
      <c r="G59" s="104">
        <f>G74+G88</f>
        <v>1181.9</v>
      </c>
      <c r="H59" s="100">
        <f t="shared" si="0"/>
        <v>-0.09999999999990905</v>
      </c>
      <c r="I59" s="101">
        <f t="shared" si="3"/>
        <v>0.9999153976311338</v>
      </c>
      <c r="J59" s="102">
        <f>G59/$G$176</f>
        <v>0.004252324494921785</v>
      </c>
      <c r="K59" s="103">
        <f t="shared" si="2"/>
        <v>-1260.9999999999995</v>
      </c>
      <c r="L59" s="101">
        <f t="shared" si="4"/>
        <v>0.48381022555159864</v>
      </c>
      <c r="M59" s="104">
        <f t="shared" si="5"/>
        <v>75.70000000000005</v>
      </c>
      <c r="N59" s="58"/>
    </row>
    <row r="60" spans="1:14" ht="13.5">
      <c r="A60" s="34"/>
      <c r="B60" s="77" t="s">
        <v>98</v>
      </c>
      <c r="C60" s="121">
        <f>C75+C69+C90</f>
        <v>760.7</v>
      </c>
      <c r="D60" s="121">
        <f>D75+D69+D90</f>
        <v>10545.1</v>
      </c>
      <c r="E60" s="121">
        <f>E75+E69+E90</f>
        <v>7509.5</v>
      </c>
      <c r="F60" s="121">
        <f>F75+F69+F90</f>
        <v>856</v>
      </c>
      <c r="G60" s="121">
        <f>G75+G69+G90</f>
        <v>7509.4</v>
      </c>
      <c r="H60" s="100">
        <f t="shared" si="0"/>
        <v>-0.1000000000003638</v>
      </c>
      <c r="I60" s="101">
        <f t="shared" si="3"/>
        <v>0.99998668353419</v>
      </c>
      <c r="J60" s="102">
        <f>G60/$G$176</f>
        <v>0.027017857316325954</v>
      </c>
      <c r="K60" s="103">
        <f t="shared" si="2"/>
        <v>-3035.7000000000007</v>
      </c>
      <c r="L60" s="101">
        <f t="shared" si="4"/>
        <v>0.7121222179021536</v>
      </c>
      <c r="M60" s="104">
        <f t="shared" si="5"/>
        <v>6653.4</v>
      </c>
      <c r="N60" s="58"/>
    </row>
    <row r="61" spans="1:14" ht="27">
      <c r="A61" s="34" t="s">
        <v>99</v>
      </c>
      <c r="B61" s="77" t="s">
        <v>100</v>
      </c>
      <c r="C61" s="121">
        <f>C63+C64</f>
        <v>1436.5</v>
      </c>
      <c r="D61" s="121">
        <f>D63+D64</f>
        <v>1436.5</v>
      </c>
      <c r="E61" s="121">
        <f>E63+E64</f>
        <v>1012.4000000000001</v>
      </c>
      <c r="F61" s="121">
        <f>F63+F64</f>
        <v>970.9</v>
      </c>
      <c r="G61" s="121">
        <f>G63+G64</f>
        <v>1012.4000000000001</v>
      </c>
      <c r="H61" s="100">
        <f t="shared" si="0"/>
        <v>0</v>
      </c>
      <c r="I61" s="101">
        <f t="shared" si="3"/>
        <v>1</v>
      </c>
      <c r="J61" s="102">
        <f>G61/$G$176</f>
        <v>0.003642485251424668</v>
      </c>
      <c r="K61" s="103">
        <f t="shared" si="2"/>
        <v>-424.0999999999999</v>
      </c>
      <c r="L61" s="101">
        <f t="shared" si="4"/>
        <v>0.7047685346327881</v>
      </c>
      <c r="M61" s="104">
        <f t="shared" si="5"/>
        <v>41.500000000000114</v>
      </c>
      <c r="N61" s="58"/>
    </row>
    <row r="62" spans="1:14" ht="13.5">
      <c r="A62" s="34"/>
      <c r="B62" s="79" t="s">
        <v>94</v>
      </c>
      <c r="C62" s="37"/>
      <c r="D62" s="3"/>
      <c r="E62" s="36"/>
      <c r="F62" s="36"/>
      <c r="G62" s="36"/>
      <c r="H62" s="100"/>
      <c r="I62" s="101"/>
      <c r="J62" s="102"/>
      <c r="K62" s="103"/>
      <c r="L62" s="101"/>
      <c r="M62" s="104"/>
      <c r="N62" s="58"/>
    </row>
    <row r="63" spans="1:14" ht="13.5">
      <c r="A63" s="34"/>
      <c r="B63" s="70" t="s">
        <v>101</v>
      </c>
      <c r="C63" s="3">
        <v>1070.4</v>
      </c>
      <c r="D63" s="3">
        <v>1070.4</v>
      </c>
      <c r="E63" s="36">
        <v>853.7</v>
      </c>
      <c r="F63" s="36">
        <v>859.8</v>
      </c>
      <c r="G63" s="36">
        <v>853.7</v>
      </c>
      <c r="H63" s="100">
        <f t="shared" si="0"/>
        <v>0</v>
      </c>
      <c r="I63" s="101">
        <f t="shared" si="3"/>
        <v>1</v>
      </c>
      <c r="J63" s="102">
        <f>G63/$G$176</f>
        <v>0.0030715030216725</v>
      </c>
      <c r="K63" s="103">
        <f t="shared" si="2"/>
        <v>-216.70000000000005</v>
      </c>
      <c r="L63" s="101">
        <f t="shared" si="4"/>
        <v>0.7975523168908819</v>
      </c>
      <c r="M63" s="104">
        <f t="shared" si="5"/>
        <v>-6.099999999999909</v>
      </c>
      <c r="N63" s="58"/>
    </row>
    <row r="64" spans="1:14" ht="13.5">
      <c r="A64" s="34"/>
      <c r="B64" s="70" t="s">
        <v>96</v>
      </c>
      <c r="C64" s="3">
        <v>366.1</v>
      </c>
      <c r="D64" s="3">
        <v>366.1</v>
      </c>
      <c r="E64" s="36">
        <v>158.7</v>
      </c>
      <c r="F64" s="36">
        <v>111.1</v>
      </c>
      <c r="G64" s="36">
        <v>158.7</v>
      </c>
      <c r="H64" s="100">
        <f t="shared" si="0"/>
        <v>0</v>
      </c>
      <c r="I64" s="101">
        <f t="shared" si="3"/>
        <v>1</v>
      </c>
      <c r="J64" s="102">
        <f>G64/$G$176</f>
        <v>0.0005709822297521679</v>
      </c>
      <c r="K64" s="103">
        <f t="shared" si="2"/>
        <v>-207.40000000000003</v>
      </c>
      <c r="L64" s="101">
        <f t="shared" si="4"/>
        <v>0.43348811800054626</v>
      </c>
      <c r="M64" s="104">
        <f t="shared" si="5"/>
        <v>47.599999999999994</v>
      </c>
      <c r="N64" s="58"/>
    </row>
    <row r="65" spans="1:14" ht="40.5">
      <c r="A65" s="34" t="s">
        <v>102</v>
      </c>
      <c r="B65" s="77" t="s">
        <v>103</v>
      </c>
      <c r="C65" s="3">
        <v>4040.4</v>
      </c>
      <c r="D65" s="3">
        <v>4321.6</v>
      </c>
      <c r="E65" s="36">
        <v>2261</v>
      </c>
      <c r="F65" s="36">
        <v>1538.4</v>
      </c>
      <c r="G65" s="36">
        <v>2260.8</v>
      </c>
      <c r="H65" s="100">
        <f t="shared" si="0"/>
        <v>-0.1999999999998181</v>
      </c>
      <c r="I65" s="101">
        <f t="shared" si="3"/>
        <v>0.9999115435647944</v>
      </c>
      <c r="J65" s="102">
        <f>G65/$G$176</f>
        <v>0.008134068210609333</v>
      </c>
      <c r="K65" s="103">
        <f t="shared" si="2"/>
        <v>-2060.8</v>
      </c>
      <c r="L65" s="101">
        <f t="shared" si="4"/>
        <v>0.5231395779340985</v>
      </c>
      <c r="M65" s="104">
        <f t="shared" si="5"/>
        <v>722.4000000000001</v>
      </c>
      <c r="N65" s="58"/>
    </row>
    <row r="66" spans="1:14" ht="13.5">
      <c r="A66" s="34"/>
      <c r="B66" s="79" t="s">
        <v>94</v>
      </c>
      <c r="C66" s="37"/>
      <c r="D66" s="3"/>
      <c r="E66" s="36"/>
      <c r="F66" s="36"/>
      <c r="G66" s="36"/>
      <c r="H66" s="100"/>
      <c r="I66" s="101"/>
      <c r="J66" s="102"/>
      <c r="K66" s="103"/>
      <c r="L66" s="101"/>
      <c r="M66" s="104">
        <f t="shared" si="5"/>
        <v>0</v>
      </c>
      <c r="N66" s="58"/>
    </row>
    <row r="67" spans="1:14" ht="13.5">
      <c r="A67" s="34"/>
      <c r="B67" s="70" t="s">
        <v>101</v>
      </c>
      <c r="C67" s="3">
        <v>2827.5</v>
      </c>
      <c r="D67" s="3">
        <v>3037</v>
      </c>
      <c r="E67" s="36">
        <v>1673.2</v>
      </c>
      <c r="F67" s="36">
        <v>1249.6</v>
      </c>
      <c r="G67" s="36">
        <v>1673.1</v>
      </c>
      <c r="H67" s="100">
        <f t="shared" si="0"/>
        <v>-0.10000000000013642</v>
      </c>
      <c r="I67" s="101">
        <f t="shared" si="3"/>
        <v>0.9999402342816159</v>
      </c>
      <c r="J67" s="102">
        <f>G67/$G$176</f>
        <v>0.006019599045988355</v>
      </c>
      <c r="K67" s="103">
        <f t="shared" si="2"/>
        <v>-1363.9</v>
      </c>
      <c r="L67" s="101">
        <f t="shared" si="4"/>
        <v>0.5509054988475469</v>
      </c>
      <c r="M67" s="104">
        <f t="shared" si="5"/>
        <v>423.5</v>
      </c>
      <c r="N67" s="58"/>
    </row>
    <row r="68" spans="1:14" ht="13.5">
      <c r="A68" s="34"/>
      <c r="B68" s="70" t="s">
        <v>104</v>
      </c>
      <c r="C68" s="3">
        <v>967</v>
      </c>
      <c r="D68" s="3">
        <v>1038.5</v>
      </c>
      <c r="E68" s="36">
        <v>404</v>
      </c>
      <c r="F68" s="36">
        <v>240.5</v>
      </c>
      <c r="G68" s="36">
        <v>403.9</v>
      </c>
      <c r="H68" s="100">
        <f t="shared" si="0"/>
        <v>-0.10000000000002274</v>
      </c>
      <c r="I68" s="101">
        <f t="shared" si="3"/>
        <v>0.9997524752475246</v>
      </c>
      <c r="J68" s="102">
        <f>G68/$G$176</f>
        <v>0.0014531803566282331</v>
      </c>
      <c r="K68" s="103">
        <f t="shared" si="2"/>
        <v>-634.6</v>
      </c>
      <c r="L68" s="101">
        <f t="shared" si="4"/>
        <v>0.3889263360616273</v>
      </c>
      <c r="M68" s="104">
        <f t="shared" si="5"/>
        <v>163.39999999999998</v>
      </c>
      <c r="N68" s="58"/>
    </row>
    <row r="69" spans="1:14" ht="13.5">
      <c r="A69" s="34"/>
      <c r="B69" s="77" t="s">
        <v>98</v>
      </c>
      <c r="C69" s="3">
        <v>153</v>
      </c>
      <c r="D69" s="3">
        <v>20.2</v>
      </c>
      <c r="E69" s="36">
        <v>0</v>
      </c>
      <c r="F69" s="36">
        <v>0</v>
      </c>
      <c r="G69" s="36">
        <v>0</v>
      </c>
      <c r="H69" s="100">
        <f t="shared" si="0"/>
        <v>0</v>
      </c>
      <c r="I69" s="101" t="str">
        <f t="shared" si="3"/>
        <v>0,0% </v>
      </c>
      <c r="J69" s="102">
        <f>G69/$G$176</f>
        <v>0</v>
      </c>
      <c r="K69" s="103">
        <f t="shared" si="2"/>
        <v>-20.2</v>
      </c>
      <c r="L69" s="101">
        <f t="shared" si="4"/>
        <v>0</v>
      </c>
      <c r="M69" s="104">
        <f t="shared" si="5"/>
        <v>0</v>
      </c>
      <c r="N69" s="58"/>
    </row>
    <row r="70" spans="1:14" ht="40.5">
      <c r="A70" s="34" t="s">
        <v>105</v>
      </c>
      <c r="B70" s="77" t="s">
        <v>106</v>
      </c>
      <c r="C70" s="3">
        <v>42478.2</v>
      </c>
      <c r="D70" s="3">
        <v>41017.2</v>
      </c>
      <c r="E70" s="36">
        <v>27032</v>
      </c>
      <c r="F70" s="36">
        <v>23552.6</v>
      </c>
      <c r="G70" s="36">
        <v>27031.4</v>
      </c>
      <c r="H70" s="100">
        <f aca="true" t="shared" si="7" ref="H70:H149">G70-E70</f>
        <v>-0.5999999999985448</v>
      </c>
      <c r="I70" s="101">
        <f t="shared" si="3"/>
        <v>0.9999778040840486</v>
      </c>
      <c r="J70" s="102">
        <f>G70/$G$176</f>
        <v>0.09725550753196441</v>
      </c>
      <c r="K70" s="103">
        <f aca="true" t="shared" si="8" ref="K70:K149">G70-D70</f>
        <v>-13985.799999999996</v>
      </c>
      <c r="L70" s="101">
        <f t="shared" si="4"/>
        <v>0.6590259695932439</v>
      </c>
      <c r="M70" s="104">
        <f t="shared" si="5"/>
        <v>3478.800000000003</v>
      </c>
      <c r="N70" s="58"/>
    </row>
    <row r="71" spans="1:14" ht="13.5">
      <c r="A71" s="34"/>
      <c r="B71" s="79" t="s">
        <v>94</v>
      </c>
      <c r="C71" s="37"/>
      <c r="D71" s="3"/>
      <c r="E71" s="36"/>
      <c r="F71" s="36"/>
      <c r="G71" s="36"/>
      <c r="H71" s="100"/>
      <c r="I71" s="101"/>
      <c r="J71" s="102"/>
      <c r="K71" s="103"/>
      <c r="L71" s="101"/>
      <c r="M71" s="104"/>
      <c r="N71" s="58"/>
    </row>
    <row r="72" spans="1:14" ht="13.5">
      <c r="A72" s="34"/>
      <c r="B72" s="70" t="s">
        <v>95</v>
      </c>
      <c r="C72" s="3">
        <v>24612.3</v>
      </c>
      <c r="D72" s="36">
        <v>24619.6</v>
      </c>
      <c r="E72" s="36">
        <v>17271.3</v>
      </c>
      <c r="F72" s="36">
        <v>14946.3</v>
      </c>
      <c r="G72" s="36">
        <v>17271.1</v>
      </c>
      <c r="H72" s="100">
        <f t="shared" si="7"/>
        <v>-0.2000000000007276</v>
      </c>
      <c r="I72" s="101">
        <f aca="true" t="shared" si="9" ref="I72:I152">IF(E72=0,"0,0% ",G72/E72)</f>
        <v>0.9999884200957657</v>
      </c>
      <c r="J72" s="102">
        <f>G72/$G$176</f>
        <v>0.062139200934295306</v>
      </c>
      <c r="K72" s="103">
        <f t="shared" si="8"/>
        <v>-7348.5</v>
      </c>
      <c r="L72" s="101">
        <f aca="true" t="shared" si="10" ref="L72:L152">IF(D72=0,"0,0% ",G72/D72)</f>
        <v>0.7015183024906985</v>
      </c>
      <c r="M72" s="104">
        <f aca="true" t="shared" si="11" ref="M72:M152">G72-F72</f>
        <v>2324.7999999999993</v>
      </c>
      <c r="N72" s="58"/>
    </row>
    <row r="73" spans="1:14" ht="13.5">
      <c r="A73" s="34"/>
      <c r="B73" s="70" t="s">
        <v>96</v>
      </c>
      <c r="C73" s="3">
        <v>8417.4</v>
      </c>
      <c r="D73" s="36">
        <v>8407.1</v>
      </c>
      <c r="E73" s="36">
        <v>5258.8</v>
      </c>
      <c r="F73" s="36">
        <v>3578.4</v>
      </c>
      <c r="G73" s="36">
        <v>5258.8</v>
      </c>
      <c r="H73" s="100">
        <f t="shared" si="7"/>
        <v>0</v>
      </c>
      <c r="I73" s="101">
        <f t="shared" si="9"/>
        <v>1</v>
      </c>
      <c r="J73" s="102">
        <f>G73/$G$176</f>
        <v>0.018920487396475744</v>
      </c>
      <c r="K73" s="103">
        <f t="shared" si="8"/>
        <v>-3148.3</v>
      </c>
      <c r="L73" s="101">
        <f t="shared" si="10"/>
        <v>0.6255189066384366</v>
      </c>
      <c r="M73" s="104">
        <f t="shared" si="11"/>
        <v>1680.4</v>
      </c>
      <c r="N73" s="58"/>
    </row>
    <row r="74" spans="1:14" ht="13.5">
      <c r="A74" s="34"/>
      <c r="B74" s="70" t="s">
        <v>97</v>
      </c>
      <c r="C74" s="3">
        <v>1875.7</v>
      </c>
      <c r="D74" s="3">
        <v>2151.7</v>
      </c>
      <c r="E74" s="36">
        <v>890.8</v>
      </c>
      <c r="F74" s="36">
        <v>1106.2</v>
      </c>
      <c r="G74" s="36">
        <v>890.7</v>
      </c>
      <c r="H74" s="100">
        <f t="shared" si="7"/>
        <v>-0.09999999999990905</v>
      </c>
      <c r="I74" s="101">
        <f t="shared" si="9"/>
        <v>0.9998877413560845</v>
      </c>
      <c r="J74" s="102">
        <f>G74/$G$176</f>
        <v>0.0032046242724653807</v>
      </c>
      <c r="K74" s="103">
        <f t="shared" si="8"/>
        <v>-1260.9999999999998</v>
      </c>
      <c r="L74" s="101">
        <f t="shared" si="10"/>
        <v>0.41395175907422044</v>
      </c>
      <c r="M74" s="104">
        <f t="shared" si="11"/>
        <v>-215.5</v>
      </c>
      <c r="N74" s="58"/>
    </row>
    <row r="75" spans="1:14" ht="13.5">
      <c r="A75" s="34"/>
      <c r="B75" s="77" t="s">
        <v>98</v>
      </c>
      <c r="C75" s="3">
        <v>607.7</v>
      </c>
      <c r="D75" s="36">
        <v>707.7</v>
      </c>
      <c r="E75" s="36">
        <v>584.1</v>
      </c>
      <c r="F75" s="36">
        <v>856</v>
      </c>
      <c r="G75" s="36">
        <v>584</v>
      </c>
      <c r="H75" s="100">
        <f t="shared" si="7"/>
        <v>-0.10000000000002274</v>
      </c>
      <c r="I75" s="101">
        <f t="shared" si="9"/>
        <v>0.9998287964389659</v>
      </c>
      <c r="J75" s="102">
        <f>G75/$G$176</f>
        <v>0.0021011570395416887</v>
      </c>
      <c r="K75" s="103">
        <f t="shared" si="8"/>
        <v>-123.70000000000005</v>
      </c>
      <c r="L75" s="101">
        <f t="shared" si="10"/>
        <v>0.8252084216475908</v>
      </c>
      <c r="M75" s="104">
        <f t="shared" si="11"/>
        <v>-272</v>
      </c>
      <c r="N75" s="58"/>
    </row>
    <row r="76" spans="1:14" ht="40.5">
      <c r="A76" s="34" t="s">
        <v>107</v>
      </c>
      <c r="B76" s="77" t="s">
        <v>108</v>
      </c>
      <c r="C76" s="3">
        <v>5421.4</v>
      </c>
      <c r="D76" s="3">
        <v>5421.4</v>
      </c>
      <c r="E76" s="36">
        <v>3557</v>
      </c>
      <c r="F76" s="36">
        <v>3354.5</v>
      </c>
      <c r="G76" s="36">
        <v>3557</v>
      </c>
      <c r="H76" s="100">
        <f t="shared" si="7"/>
        <v>0</v>
      </c>
      <c r="I76" s="101">
        <f t="shared" si="9"/>
        <v>1</v>
      </c>
      <c r="J76" s="102">
        <f>G76/$G$176</f>
        <v>0.012797629434331827</v>
      </c>
      <c r="K76" s="103">
        <f t="shared" si="8"/>
        <v>-1864.3999999999996</v>
      </c>
      <c r="L76" s="101">
        <f t="shared" si="10"/>
        <v>0.6561035894787325</v>
      </c>
      <c r="M76" s="104">
        <f t="shared" si="11"/>
        <v>202.5</v>
      </c>
      <c r="N76" s="58"/>
    </row>
    <row r="77" spans="1:14" ht="13.5">
      <c r="A77" s="34"/>
      <c r="B77" s="77" t="s">
        <v>94</v>
      </c>
      <c r="C77" s="3"/>
      <c r="D77" s="3"/>
      <c r="E77" s="36"/>
      <c r="F77" s="36"/>
      <c r="G77" s="36"/>
      <c r="H77" s="100"/>
      <c r="I77" s="101"/>
      <c r="J77" s="102"/>
      <c r="K77" s="103"/>
      <c r="L77" s="101"/>
      <c r="M77" s="104"/>
      <c r="N77" s="58"/>
    </row>
    <row r="78" spans="1:14" ht="12" customHeight="1">
      <c r="A78" s="34"/>
      <c r="B78" s="70" t="s">
        <v>101</v>
      </c>
      <c r="C78" s="3">
        <v>3836.2</v>
      </c>
      <c r="D78" s="3">
        <v>3836.2</v>
      </c>
      <c r="E78" s="36">
        <v>2614.8</v>
      </c>
      <c r="F78" s="36">
        <v>2338.9</v>
      </c>
      <c r="G78" s="36">
        <v>2614.8</v>
      </c>
      <c r="H78" s="100">
        <f t="shared" si="7"/>
        <v>0</v>
      </c>
      <c r="I78" s="101">
        <f t="shared" si="9"/>
        <v>1</v>
      </c>
      <c r="J78" s="102">
        <f>G78/$G$176</f>
        <v>0.00940771477224933</v>
      </c>
      <c r="K78" s="103">
        <f t="shared" si="8"/>
        <v>-1221.3999999999996</v>
      </c>
      <c r="L78" s="101">
        <f t="shared" si="10"/>
        <v>0.681612011886763</v>
      </c>
      <c r="M78" s="104">
        <f t="shared" si="11"/>
        <v>275.9000000000001</v>
      </c>
      <c r="N78" s="58"/>
    </row>
    <row r="79" spans="1:14" ht="13.5">
      <c r="A79" s="34"/>
      <c r="B79" s="70" t="s">
        <v>96</v>
      </c>
      <c r="C79" s="3">
        <v>1312</v>
      </c>
      <c r="D79" s="3">
        <v>1312</v>
      </c>
      <c r="E79" s="36">
        <v>812.3</v>
      </c>
      <c r="F79" s="36">
        <v>596</v>
      </c>
      <c r="G79" s="36">
        <v>812.3</v>
      </c>
      <c r="H79" s="100">
        <f t="shared" si="7"/>
        <v>0</v>
      </c>
      <c r="I79" s="101">
        <f t="shared" si="9"/>
        <v>1</v>
      </c>
      <c r="J79" s="102">
        <f>G79/$G$176</f>
        <v>0.002922551135650195</v>
      </c>
      <c r="K79" s="103">
        <f t="shared" si="8"/>
        <v>-499.70000000000005</v>
      </c>
      <c r="L79" s="101">
        <f t="shared" si="10"/>
        <v>0.6191310975609756</v>
      </c>
      <c r="M79" s="104">
        <f t="shared" si="11"/>
        <v>216.29999999999995</v>
      </c>
      <c r="N79" s="58"/>
    </row>
    <row r="80" spans="1:14" ht="13.5">
      <c r="A80" s="34" t="s">
        <v>109</v>
      </c>
      <c r="B80" s="70" t="s">
        <v>110</v>
      </c>
      <c r="C80" s="3">
        <v>169.1</v>
      </c>
      <c r="D80" s="3">
        <v>169.1</v>
      </c>
      <c r="E80" s="36">
        <v>169.1</v>
      </c>
      <c r="F80" s="36">
        <v>0</v>
      </c>
      <c r="G80" s="36">
        <v>168.6</v>
      </c>
      <c r="H80" s="100">
        <f t="shared" si="7"/>
        <v>-0.5</v>
      </c>
      <c r="I80" s="101">
        <f t="shared" si="9"/>
        <v>0.997043169722058</v>
      </c>
      <c r="J80" s="102">
        <f>G80/$G$176</f>
        <v>0.0006066011590183711</v>
      </c>
      <c r="K80" s="103">
        <f t="shared" si="8"/>
        <v>-0.5</v>
      </c>
      <c r="L80" s="101">
        <f t="shared" si="10"/>
        <v>0.997043169722058</v>
      </c>
      <c r="M80" s="104">
        <f t="shared" si="11"/>
        <v>168.6</v>
      </c>
      <c r="N80" s="58"/>
    </row>
    <row r="81" spans="1:14" ht="13.5">
      <c r="A81" s="34" t="s">
        <v>111</v>
      </c>
      <c r="B81" s="77" t="s">
        <v>112</v>
      </c>
      <c r="C81" s="3">
        <v>1810</v>
      </c>
      <c r="D81" s="3">
        <v>1206.6</v>
      </c>
      <c r="E81" s="36">
        <v>0</v>
      </c>
      <c r="F81" s="36">
        <v>0</v>
      </c>
      <c r="G81" s="36">
        <v>0</v>
      </c>
      <c r="H81" s="100">
        <f t="shared" si="7"/>
        <v>0</v>
      </c>
      <c r="I81" s="101" t="str">
        <f t="shared" si="9"/>
        <v>0,0% </v>
      </c>
      <c r="J81" s="102">
        <f>G81/$G$176</f>
        <v>0</v>
      </c>
      <c r="K81" s="103">
        <f t="shared" si="8"/>
        <v>-1206.6</v>
      </c>
      <c r="L81" s="101">
        <f t="shared" si="10"/>
        <v>0</v>
      </c>
      <c r="M81" s="104">
        <f t="shared" si="11"/>
        <v>0</v>
      </c>
      <c r="N81" s="58"/>
    </row>
    <row r="82" spans="1:14" ht="13.5">
      <c r="A82" s="34" t="s">
        <v>113</v>
      </c>
      <c r="B82" s="77" t="s">
        <v>114</v>
      </c>
      <c r="C82" s="3">
        <v>2849.7</v>
      </c>
      <c r="D82" s="3">
        <v>39081.9</v>
      </c>
      <c r="E82" s="36">
        <v>26893.8</v>
      </c>
      <c r="F82" s="36">
        <v>1767.8</v>
      </c>
      <c r="G82" s="36">
        <v>26893.2</v>
      </c>
      <c r="H82" s="100">
        <f t="shared" si="7"/>
        <v>-0.5999999999985448</v>
      </c>
      <c r="I82" s="101">
        <f t="shared" si="9"/>
        <v>0.9999776900252103</v>
      </c>
      <c r="J82" s="102">
        <f>G82/$G$176</f>
        <v>0.09675828167089477</v>
      </c>
      <c r="K82" s="103">
        <f t="shared" si="8"/>
        <v>-12188.7</v>
      </c>
      <c r="L82" s="101">
        <f t="shared" si="10"/>
        <v>0.6881241700122052</v>
      </c>
      <c r="M82" s="104">
        <f t="shared" si="11"/>
        <v>25125.4</v>
      </c>
      <c r="N82" s="58"/>
    </row>
    <row r="83" spans="1:14" ht="13.5">
      <c r="A83" s="34"/>
      <c r="B83" s="79" t="s">
        <v>94</v>
      </c>
      <c r="C83" s="3"/>
      <c r="D83" s="3"/>
      <c r="E83" s="36"/>
      <c r="F83" s="36"/>
      <c r="G83" s="36"/>
      <c r="H83" s="100"/>
      <c r="I83" s="101"/>
      <c r="J83" s="102"/>
      <c r="K83" s="103"/>
      <c r="L83" s="101"/>
      <c r="M83" s="104"/>
      <c r="N83" s="58"/>
    </row>
    <row r="84" spans="1:14" ht="13.5">
      <c r="A84" s="34"/>
      <c r="B84" s="70" t="s">
        <v>198</v>
      </c>
      <c r="C84" s="3">
        <v>0</v>
      </c>
      <c r="D84" s="3">
        <v>8050.6</v>
      </c>
      <c r="E84" s="36">
        <v>6556.8</v>
      </c>
      <c r="F84" s="36">
        <v>0</v>
      </c>
      <c r="G84" s="36">
        <v>6556.8</v>
      </c>
      <c r="H84" s="100">
        <f aca="true" t="shared" si="12" ref="H84:H89">G84-E84</f>
        <v>0</v>
      </c>
      <c r="I84" s="101">
        <f aca="true" t="shared" si="13" ref="I84:I89">IF(E84=0,"0,0% ",G84/E84)</f>
        <v>1</v>
      </c>
      <c r="J84" s="102">
        <f aca="true" t="shared" si="14" ref="J84:J89">G84/$G$176</f>
        <v>0.02359052478915573</v>
      </c>
      <c r="K84" s="103">
        <f aca="true" t="shared" si="15" ref="K84:K89">G84-D84</f>
        <v>-1493.8000000000002</v>
      </c>
      <c r="L84" s="101">
        <f aca="true" t="shared" si="16" ref="L84:L89">IF(D84=0,"0,0% ",G84/D84)</f>
        <v>0.8144486125257745</v>
      </c>
      <c r="M84" s="104">
        <f>G84-F84</f>
        <v>6556.8</v>
      </c>
      <c r="N84" s="58"/>
    </row>
    <row r="85" spans="1:14" ht="13.5">
      <c r="A85" s="34"/>
      <c r="B85" s="70" t="s">
        <v>201</v>
      </c>
      <c r="C85" s="3"/>
      <c r="D85" s="3">
        <v>4305.6</v>
      </c>
      <c r="E85" s="36">
        <v>4305.5</v>
      </c>
      <c r="F85" s="36"/>
      <c r="G85" s="36">
        <v>4305.5</v>
      </c>
      <c r="H85" s="100">
        <f t="shared" si="12"/>
        <v>0</v>
      </c>
      <c r="I85" s="101">
        <f t="shared" si="13"/>
        <v>1</v>
      </c>
      <c r="J85" s="102">
        <f t="shared" si="14"/>
        <v>0.01549063635915538</v>
      </c>
      <c r="K85" s="103">
        <f t="shared" si="15"/>
        <v>-0.1000000000003638</v>
      </c>
      <c r="L85" s="101">
        <f t="shared" si="16"/>
        <v>0.9999767744332961</v>
      </c>
      <c r="M85" s="104"/>
      <c r="N85" s="58"/>
    </row>
    <row r="86" spans="1:14" ht="13.5">
      <c r="A86" s="34"/>
      <c r="B86" s="70" t="s">
        <v>199</v>
      </c>
      <c r="C86" s="3">
        <v>0</v>
      </c>
      <c r="D86" s="3">
        <v>3013.2</v>
      </c>
      <c r="E86" s="36">
        <v>2437.5</v>
      </c>
      <c r="F86" s="36">
        <v>0</v>
      </c>
      <c r="G86" s="36">
        <v>2437.5</v>
      </c>
      <c r="H86" s="100">
        <f t="shared" si="12"/>
        <v>0</v>
      </c>
      <c r="I86" s="101">
        <f t="shared" si="13"/>
        <v>1</v>
      </c>
      <c r="J86" s="102">
        <f t="shared" si="14"/>
        <v>0.008769812129936416</v>
      </c>
      <c r="K86" s="103">
        <f t="shared" si="15"/>
        <v>-575.6999999999998</v>
      </c>
      <c r="L86" s="101">
        <f t="shared" si="16"/>
        <v>0.8089406610911988</v>
      </c>
      <c r="M86" s="104">
        <f>G86-F86</f>
        <v>2437.5</v>
      </c>
      <c r="N86" s="58"/>
    </row>
    <row r="87" spans="1:14" ht="13.5">
      <c r="A87" s="34"/>
      <c r="B87" s="70" t="s">
        <v>201</v>
      </c>
      <c r="C87" s="3"/>
      <c r="D87" s="3">
        <v>1823.4</v>
      </c>
      <c r="E87" s="36">
        <v>1823.4</v>
      </c>
      <c r="F87" s="36"/>
      <c r="G87" s="36">
        <v>1823.4</v>
      </c>
      <c r="H87" s="100">
        <f t="shared" si="12"/>
        <v>0</v>
      </c>
      <c r="I87" s="101">
        <f t="shared" si="13"/>
        <v>1</v>
      </c>
      <c r="J87" s="102">
        <f t="shared" si="14"/>
        <v>0.006560359153938897</v>
      </c>
      <c r="K87" s="103">
        <f t="shared" si="15"/>
        <v>0</v>
      </c>
      <c r="L87" s="101">
        <f t="shared" si="16"/>
        <v>1</v>
      </c>
      <c r="M87" s="104"/>
      <c r="N87" s="58"/>
    </row>
    <row r="88" spans="1:14" ht="13.5">
      <c r="A88" s="34"/>
      <c r="B88" s="70" t="s">
        <v>202</v>
      </c>
      <c r="C88" s="3"/>
      <c r="D88" s="3">
        <v>291.2</v>
      </c>
      <c r="E88" s="36">
        <v>291.2</v>
      </c>
      <c r="F88" s="36">
        <v>0</v>
      </c>
      <c r="G88" s="36">
        <v>291.2</v>
      </c>
      <c r="H88" s="100">
        <f t="shared" si="12"/>
        <v>0</v>
      </c>
      <c r="I88" s="101">
        <f t="shared" si="13"/>
        <v>1</v>
      </c>
      <c r="J88" s="102">
        <f t="shared" si="14"/>
        <v>0.0010477002224564037</v>
      </c>
      <c r="K88" s="103">
        <f t="shared" si="15"/>
        <v>0</v>
      </c>
      <c r="L88" s="101">
        <f t="shared" si="16"/>
        <v>1</v>
      </c>
      <c r="M88" s="104"/>
      <c r="N88" s="58"/>
    </row>
    <row r="89" spans="1:14" ht="13.5">
      <c r="A89" s="34"/>
      <c r="B89" s="70" t="s">
        <v>201</v>
      </c>
      <c r="C89" s="3"/>
      <c r="D89" s="3">
        <v>291.2</v>
      </c>
      <c r="E89" s="36">
        <v>291.2</v>
      </c>
      <c r="F89" s="36"/>
      <c r="G89" s="36">
        <v>291.2</v>
      </c>
      <c r="H89" s="100">
        <f t="shared" si="12"/>
        <v>0</v>
      </c>
      <c r="I89" s="101">
        <f t="shared" si="13"/>
        <v>1</v>
      </c>
      <c r="J89" s="102">
        <f t="shared" si="14"/>
        <v>0.0010477002224564037</v>
      </c>
      <c r="K89" s="103">
        <f t="shared" si="15"/>
        <v>0</v>
      </c>
      <c r="L89" s="101">
        <f t="shared" si="16"/>
        <v>1</v>
      </c>
      <c r="M89" s="104"/>
      <c r="N89" s="58"/>
    </row>
    <row r="90" spans="1:14" ht="13.5">
      <c r="A90" s="34"/>
      <c r="B90" s="77" t="s">
        <v>200</v>
      </c>
      <c r="C90" s="3">
        <v>0</v>
      </c>
      <c r="D90" s="3">
        <v>9817.2</v>
      </c>
      <c r="E90" s="36">
        <v>6925.4</v>
      </c>
      <c r="F90" s="36">
        <v>0</v>
      </c>
      <c r="G90" s="36">
        <v>6925.4</v>
      </c>
      <c r="H90" s="100">
        <f>G90-E90</f>
        <v>0</v>
      </c>
      <c r="I90" s="101">
        <f>IF(E90=0,"0,0% ",G90/E90)</f>
        <v>1</v>
      </c>
      <c r="J90" s="102">
        <f>G90/$G$176</f>
        <v>0.024916700276784266</v>
      </c>
      <c r="K90" s="103">
        <f>G90-D90</f>
        <v>-2891.800000000001</v>
      </c>
      <c r="L90" s="101">
        <f>IF(D90=0,"0,0% ",G90/D90)</f>
        <v>0.7054353583506497</v>
      </c>
      <c r="M90" s="104">
        <f>G90-F90</f>
        <v>6925.4</v>
      </c>
      <c r="N90" s="58"/>
    </row>
    <row r="91" spans="1:14" ht="13.5">
      <c r="A91" s="34"/>
      <c r="B91" s="77" t="s">
        <v>201</v>
      </c>
      <c r="C91" s="3"/>
      <c r="D91" s="3">
        <v>83.3</v>
      </c>
      <c r="E91" s="36">
        <v>83.3</v>
      </c>
      <c r="F91" s="36"/>
      <c r="G91" s="36">
        <v>83.3</v>
      </c>
      <c r="H91" s="100">
        <f>G91-E91</f>
        <v>0</v>
      </c>
      <c r="I91" s="101">
        <f>IF(E91=0,"0,0% ",G91/E91)</f>
        <v>1</v>
      </c>
      <c r="J91" s="102">
        <f>G91/$G$176</f>
        <v>0.00029970270786613474</v>
      </c>
      <c r="K91" s="103">
        <f>G91-D91</f>
        <v>0</v>
      </c>
      <c r="L91" s="101">
        <f>IF(D91=0,"0,0% ",G91/D91)</f>
        <v>1</v>
      </c>
      <c r="M91" s="104"/>
      <c r="N91" s="58"/>
    </row>
    <row r="92" spans="1:14" ht="40.5">
      <c r="A92" s="33" t="s">
        <v>115</v>
      </c>
      <c r="B92" s="77" t="s">
        <v>116</v>
      </c>
      <c r="C92" s="3">
        <v>777.7</v>
      </c>
      <c r="D92" s="3">
        <v>772.8</v>
      </c>
      <c r="E92" s="36">
        <v>239.1</v>
      </c>
      <c r="F92" s="36">
        <v>31.2</v>
      </c>
      <c r="G92" s="36">
        <v>239.1</v>
      </c>
      <c r="H92" s="100">
        <f t="shared" si="7"/>
        <v>0</v>
      </c>
      <c r="I92" s="101">
        <f t="shared" si="9"/>
        <v>1</v>
      </c>
      <c r="J92" s="102">
        <f>G92/$G$176</f>
        <v>0.0008602511098534551</v>
      </c>
      <c r="K92" s="103">
        <f t="shared" si="8"/>
        <v>-533.6999999999999</v>
      </c>
      <c r="L92" s="101">
        <f t="shared" si="10"/>
        <v>0.3093944099378882</v>
      </c>
      <c r="M92" s="104">
        <f t="shared" si="11"/>
        <v>207.9</v>
      </c>
      <c r="N92" s="58"/>
    </row>
    <row r="93" spans="1:14" ht="13.5">
      <c r="A93" s="34"/>
      <c r="B93" s="79" t="s">
        <v>94</v>
      </c>
      <c r="C93" s="3"/>
      <c r="D93" s="3"/>
      <c r="E93" s="36"/>
      <c r="F93" s="36"/>
      <c r="G93" s="36"/>
      <c r="H93" s="100"/>
      <c r="I93" s="101"/>
      <c r="J93" s="102"/>
      <c r="K93" s="103"/>
      <c r="L93" s="101"/>
      <c r="M93" s="104"/>
      <c r="N93" s="58"/>
    </row>
    <row r="94" spans="1:14" ht="13.5">
      <c r="A94" s="34"/>
      <c r="B94" s="77" t="s">
        <v>98</v>
      </c>
      <c r="C94" s="3">
        <v>267</v>
      </c>
      <c r="D94" s="3">
        <v>548.8</v>
      </c>
      <c r="E94" s="36">
        <v>24.1</v>
      </c>
      <c r="F94" s="36">
        <v>23.3</v>
      </c>
      <c r="G94" s="36">
        <v>24.1</v>
      </c>
      <c r="H94" s="103">
        <f t="shared" si="7"/>
        <v>0</v>
      </c>
      <c r="I94" s="113">
        <f t="shared" si="9"/>
        <v>1</v>
      </c>
      <c r="J94" s="102">
        <f>G94/$G$176</f>
        <v>8.670870659752518E-05</v>
      </c>
      <c r="K94" s="103">
        <f t="shared" si="8"/>
        <v>-524.6999999999999</v>
      </c>
      <c r="L94" s="113">
        <f t="shared" si="10"/>
        <v>0.043913994169096214</v>
      </c>
      <c r="M94" s="104">
        <f t="shared" si="11"/>
        <v>0.8000000000000007</v>
      </c>
      <c r="N94" s="58"/>
    </row>
    <row r="95" spans="1:14" s="31" customFormat="1" ht="13.5">
      <c r="A95" s="33" t="s">
        <v>117</v>
      </c>
      <c r="B95" s="84" t="s">
        <v>118</v>
      </c>
      <c r="C95" s="119">
        <f>SUM(C97:C100)</f>
        <v>26485</v>
      </c>
      <c r="D95" s="119">
        <f>SUM(D97:D100)</f>
        <v>26485</v>
      </c>
      <c r="E95" s="119">
        <f>SUM(E97:E100)</f>
        <v>18441.7</v>
      </c>
      <c r="F95" s="119">
        <f>SUM(F97:F100)</f>
        <v>17510.1</v>
      </c>
      <c r="G95" s="119">
        <f>SUM(G97:G100)</f>
        <v>18441.7</v>
      </c>
      <c r="H95" s="95">
        <f t="shared" si="7"/>
        <v>0</v>
      </c>
      <c r="I95" s="96">
        <f t="shared" si="9"/>
        <v>1</v>
      </c>
      <c r="J95" s="97">
        <f>G95/$G$176</f>
        <v>0.06635086947965063</v>
      </c>
      <c r="K95" s="98">
        <f t="shared" si="8"/>
        <v>-8043.299999999999</v>
      </c>
      <c r="L95" s="96">
        <f t="shared" si="10"/>
        <v>0.6963073437794979</v>
      </c>
      <c r="M95" s="99">
        <f t="shared" si="11"/>
        <v>931.6000000000022</v>
      </c>
      <c r="N95" s="30"/>
    </row>
    <row r="96" spans="1:14" ht="13.5">
      <c r="A96" s="34"/>
      <c r="B96" s="79" t="s">
        <v>94</v>
      </c>
      <c r="C96" s="37"/>
      <c r="D96" s="36"/>
      <c r="E96" s="36"/>
      <c r="F96" s="36"/>
      <c r="G96" s="36"/>
      <c r="H96" s="100"/>
      <c r="I96" s="101"/>
      <c r="J96" s="102"/>
      <c r="K96" s="103"/>
      <c r="L96" s="101"/>
      <c r="M96" s="104"/>
      <c r="N96" s="58"/>
    </row>
    <row r="97" spans="1:14" ht="13.5">
      <c r="A97" s="34" t="s">
        <v>119</v>
      </c>
      <c r="B97" s="70" t="s">
        <v>120</v>
      </c>
      <c r="C97" s="36">
        <v>1485</v>
      </c>
      <c r="D97" s="36">
        <v>1485</v>
      </c>
      <c r="E97" s="36">
        <v>0</v>
      </c>
      <c r="F97" s="59">
        <v>0</v>
      </c>
      <c r="G97" s="59">
        <v>0</v>
      </c>
      <c r="H97" s="100">
        <f t="shared" si="7"/>
        <v>0</v>
      </c>
      <c r="I97" s="101" t="str">
        <f t="shared" si="9"/>
        <v>0,0% </v>
      </c>
      <c r="J97" s="102">
        <f aca="true" t="shared" si="17" ref="J97:J102">G97/$G$176</f>
        <v>0</v>
      </c>
      <c r="K97" s="103">
        <f t="shared" si="8"/>
        <v>-1485</v>
      </c>
      <c r="L97" s="101">
        <f t="shared" si="10"/>
        <v>0</v>
      </c>
      <c r="M97" s="104">
        <f t="shared" si="11"/>
        <v>0</v>
      </c>
      <c r="N97" s="58"/>
    </row>
    <row r="98" spans="1:14" ht="13.5">
      <c r="A98" s="34"/>
      <c r="B98" s="70" t="s">
        <v>121</v>
      </c>
      <c r="C98" s="36">
        <v>25000</v>
      </c>
      <c r="D98" s="36">
        <v>25000</v>
      </c>
      <c r="E98" s="36">
        <v>18441.7</v>
      </c>
      <c r="F98" s="36">
        <v>12299.8</v>
      </c>
      <c r="G98" s="36">
        <v>18441.7</v>
      </c>
      <c r="H98" s="100">
        <f t="shared" si="7"/>
        <v>0</v>
      </c>
      <c r="I98" s="101">
        <f t="shared" si="9"/>
        <v>1</v>
      </c>
      <c r="J98" s="102">
        <f t="shared" si="17"/>
        <v>0.06635086947965063</v>
      </c>
      <c r="K98" s="103">
        <f t="shared" si="8"/>
        <v>-6558.299999999999</v>
      </c>
      <c r="L98" s="101">
        <f t="shared" si="10"/>
        <v>0.737668</v>
      </c>
      <c r="M98" s="104">
        <f t="shared" si="11"/>
        <v>6141.9000000000015</v>
      </c>
      <c r="N98" s="58"/>
    </row>
    <row r="99" spans="1:14" ht="27.75" customHeight="1">
      <c r="A99" s="34"/>
      <c r="B99" s="77" t="s">
        <v>122</v>
      </c>
      <c r="C99" s="36">
        <v>0</v>
      </c>
      <c r="D99" s="36">
        <v>0</v>
      </c>
      <c r="E99" s="36">
        <v>0</v>
      </c>
      <c r="F99" s="36">
        <v>5110.9</v>
      </c>
      <c r="G99" s="36">
        <v>0</v>
      </c>
      <c r="H99" s="100">
        <f t="shared" si="7"/>
        <v>0</v>
      </c>
      <c r="I99" s="101" t="str">
        <f t="shared" si="9"/>
        <v>0,0% </v>
      </c>
      <c r="J99" s="102">
        <f t="shared" si="17"/>
        <v>0</v>
      </c>
      <c r="K99" s="103">
        <f t="shared" si="8"/>
        <v>0</v>
      </c>
      <c r="L99" s="101" t="str">
        <f t="shared" si="10"/>
        <v>0,0% </v>
      </c>
      <c r="M99" s="104">
        <f t="shared" si="11"/>
        <v>-5110.9</v>
      </c>
      <c r="N99" s="58"/>
    </row>
    <row r="100" spans="1:14" ht="13.5">
      <c r="A100" s="34" t="s">
        <v>191</v>
      </c>
      <c r="B100" s="77" t="s">
        <v>192</v>
      </c>
      <c r="C100" s="36">
        <v>0</v>
      </c>
      <c r="D100" s="36">
        <v>0</v>
      </c>
      <c r="E100" s="36">
        <v>0</v>
      </c>
      <c r="F100" s="36">
        <v>99.4</v>
      </c>
      <c r="G100" s="36">
        <v>0</v>
      </c>
      <c r="H100" s="100">
        <f>G100-E100</f>
        <v>0</v>
      </c>
      <c r="I100" s="101" t="str">
        <f>IF(E100=0,"0,0% ",G100/E100)</f>
        <v>0,0% </v>
      </c>
      <c r="J100" s="102">
        <f t="shared" si="17"/>
        <v>0</v>
      </c>
      <c r="K100" s="103">
        <f>G100-D100</f>
        <v>0</v>
      </c>
      <c r="L100" s="101" t="str">
        <f>IF(D100=0,"0,0% ",G100/D100)</f>
        <v>0,0% </v>
      </c>
      <c r="M100" s="104">
        <f>G100-F100</f>
        <v>-99.4</v>
      </c>
      <c r="N100" s="58"/>
    </row>
    <row r="101" spans="1:99" s="111" customFormat="1" ht="13.5">
      <c r="A101" s="33" t="s">
        <v>123</v>
      </c>
      <c r="B101" s="85" t="s">
        <v>124</v>
      </c>
      <c r="C101" s="99">
        <f>C102+C107+C110+C123</f>
        <v>196429.60000000003</v>
      </c>
      <c r="D101" s="99">
        <f>D102+D107+D110+D123</f>
        <v>237375.30000000005</v>
      </c>
      <c r="E101" s="99">
        <f>E102+E107+E110+E123</f>
        <v>161870</v>
      </c>
      <c r="F101" s="99">
        <f>F102+F107+F110+F123</f>
        <v>204728.9</v>
      </c>
      <c r="G101" s="99">
        <f>G102+G107+G110+G123</f>
        <v>161869.9</v>
      </c>
      <c r="H101" s="95">
        <f t="shared" si="7"/>
        <v>-0.10000000000582077</v>
      </c>
      <c r="I101" s="96">
        <f t="shared" si="9"/>
        <v>0.9999993822203002</v>
      </c>
      <c r="J101" s="97">
        <f t="shared" si="17"/>
        <v>0.5823871230734747</v>
      </c>
      <c r="K101" s="98">
        <f t="shared" si="8"/>
        <v>-75505.40000000005</v>
      </c>
      <c r="L101" s="96">
        <f t="shared" si="10"/>
        <v>0.6819155152199912</v>
      </c>
      <c r="M101" s="99">
        <f t="shared" si="11"/>
        <v>-42859</v>
      </c>
      <c r="N101" s="30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</row>
    <row r="102" spans="1:14" ht="13.5">
      <c r="A102" s="34" t="s">
        <v>125</v>
      </c>
      <c r="B102" s="79" t="s">
        <v>126</v>
      </c>
      <c r="C102" s="104">
        <f>SUM(C104:C106)</f>
        <v>15380.4</v>
      </c>
      <c r="D102" s="104">
        <f>SUM(D104:D106)</f>
        <v>8781.2</v>
      </c>
      <c r="E102" s="104">
        <f>SUM(E104:E106)</f>
        <v>747.7</v>
      </c>
      <c r="F102" s="104">
        <f>SUM(F104:F106)</f>
        <v>6217.099999999999</v>
      </c>
      <c r="G102" s="104">
        <f>SUM(G104:G106)</f>
        <v>747.7</v>
      </c>
      <c r="H102" s="100">
        <f t="shared" si="7"/>
        <v>0</v>
      </c>
      <c r="I102" s="101">
        <f t="shared" si="9"/>
        <v>1</v>
      </c>
      <c r="J102" s="102">
        <f t="shared" si="17"/>
        <v>0.002690128627509111</v>
      </c>
      <c r="K102" s="103">
        <f t="shared" si="8"/>
        <v>-8033.500000000001</v>
      </c>
      <c r="L102" s="101">
        <f t="shared" si="10"/>
        <v>0.08514781578827495</v>
      </c>
      <c r="M102" s="104">
        <f t="shared" si="11"/>
        <v>-5469.4</v>
      </c>
      <c r="N102" s="58"/>
    </row>
    <row r="103" spans="1:14" ht="13.5">
      <c r="A103" s="34"/>
      <c r="B103" s="79" t="s">
        <v>94</v>
      </c>
      <c r="C103" s="36"/>
      <c r="D103" s="36"/>
      <c r="E103" s="36"/>
      <c r="F103" s="36"/>
      <c r="G103" s="36"/>
      <c r="H103" s="100"/>
      <c r="I103" s="101"/>
      <c r="J103" s="102"/>
      <c r="K103" s="103"/>
      <c r="L103" s="101"/>
      <c r="M103" s="104"/>
      <c r="N103" s="58"/>
    </row>
    <row r="104" spans="1:14" ht="13.5">
      <c r="A104" s="34"/>
      <c r="B104" s="77" t="s">
        <v>193</v>
      </c>
      <c r="C104" s="36">
        <v>0</v>
      </c>
      <c r="D104" s="36">
        <v>400.8</v>
      </c>
      <c r="E104" s="36">
        <v>400.8</v>
      </c>
      <c r="F104" s="36">
        <v>4526.9</v>
      </c>
      <c r="G104" s="36">
        <v>400.8</v>
      </c>
      <c r="H104" s="100">
        <f t="shared" si="7"/>
        <v>0</v>
      </c>
      <c r="I104" s="101">
        <f t="shared" si="9"/>
        <v>1</v>
      </c>
      <c r="J104" s="102">
        <f>G104/$G$176</f>
        <v>0.0014420269545347756</v>
      </c>
      <c r="K104" s="103">
        <f t="shared" si="8"/>
        <v>0</v>
      </c>
      <c r="L104" s="101">
        <f t="shared" si="10"/>
        <v>1</v>
      </c>
      <c r="M104" s="104">
        <f t="shared" si="11"/>
        <v>-4126.099999999999</v>
      </c>
      <c r="N104" s="58"/>
    </row>
    <row r="105" spans="1:14" ht="27">
      <c r="A105" s="34"/>
      <c r="B105" s="77" t="s">
        <v>194</v>
      </c>
      <c r="C105" s="36">
        <v>2420.4</v>
      </c>
      <c r="D105" s="36">
        <v>2420.4</v>
      </c>
      <c r="E105" s="36">
        <v>297.4</v>
      </c>
      <c r="F105" s="36">
        <v>1690.2</v>
      </c>
      <c r="G105" s="36">
        <v>297.4</v>
      </c>
      <c r="H105" s="100">
        <f t="shared" si="7"/>
        <v>0</v>
      </c>
      <c r="I105" s="101">
        <f t="shared" si="9"/>
        <v>1</v>
      </c>
      <c r="J105" s="102">
        <f>G105/$G$176</f>
        <v>0.0010700070266433188</v>
      </c>
      <c r="K105" s="103">
        <f t="shared" si="8"/>
        <v>-2123</v>
      </c>
      <c r="L105" s="101">
        <f t="shared" si="10"/>
        <v>0.12287225252024457</v>
      </c>
      <c r="M105" s="104">
        <f t="shared" si="11"/>
        <v>-1392.8000000000002</v>
      </c>
      <c r="N105" s="58"/>
    </row>
    <row r="106" spans="1:14" ht="54">
      <c r="A106" s="34"/>
      <c r="B106" s="77" t="s">
        <v>127</v>
      </c>
      <c r="C106" s="36">
        <v>12960</v>
      </c>
      <c r="D106" s="36">
        <v>5960</v>
      </c>
      <c r="E106" s="36">
        <v>49.5</v>
      </c>
      <c r="F106" s="36">
        <v>0</v>
      </c>
      <c r="G106" s="36">
        <v>49.5</v>
      </c>
      <c r="H106" s="100">
        <f t="shared" si="7"/>
        <v>0</v>
      </c>
      <c r="I106" s="101">
        <f t="shared" si="9"/>
        <v>1</v>
      </c>
      <c r="J106" s="102">
        <f>G106/$G$176</f>
        <v>0.00017809464633101644</v>
      </c>
      <c r="K106" s="103">
        <f t="shared" si="8"/>
        <v>-5910.5</v>
      </c>
      <c r="L106" s="101">
        <f t="shared" si="10"/>
        <v>0.008305369127516778</v>
      </c>
      <c r="M106" s="104">
        <f t="shared" si="11"/>
        <v>49.5</v>
      </c>
      <c r="N106" s="58"/>
    </row>
    <row r="107" spans="1:14" ht="13.5">
      <c r="A107" s="34" t="s">
        <v>128</v>
      </c>
      <c r="B107" s="79" t="s">
        <v>129</v>
      </c>
      <c r="C107" s="104">
        <f>C109</f>
        <v>1973.3</v>
      </c>
      <c r="D107" s="104">
        <f>D109</f>
        <v>1973.3</v>
      </c>
      <c r="E107" s="104">
        <f>E109</f>
        <v>1420.6</v>
      </c>
      <c r="F107" s="104">
        <f>F109</f>
        <v>1475.9</v>
      </c>
      <c r="G107" s="104">
        <f>G109</f>
        <v>1420.6</v>
      </c>
      <c r="H107" s="100">
        <f t="shared" si="7"/>
        <v>0</v>
      </c>
      <c r="I107" s="101">
        <f t="shared" si="9"/>
        <v>1</v>
      </c>
      <c r="J107" s="102">
        <f>G107/$G$176</f>
        <v>0.005111136456118019</v>
      </c>
      <c r="K107" s="103">
        <f t="shared" si="8"/>
        <v>-552.7</v>
      </c>
      <c r="L107" s="101">
        <f t="shared" si="10"/>
        <v>0.7199108093042111</v>
      </c>
      <c r="M107" s="104">
        <f t="shared" si="11"/>
        <v>-55.30000000000018</v>
      </c>
      <c r="N107" s="58"/>
    </row>
    <row r="108" spans="1:14" ht="13.5">
      <c r="A108" s="34"/>
      <c r="B108" s="79" t="s">
        <v>130</v>
      </c>
      <c r="C108" s="37"/>
      <c r="D108" s="36"/>
      <c r="E108" s="36"/>
      <c r="F108" s="36"/>
      <c r="G108" s="36"/>
      <c r="H108" s="100"/>
      <c r="I108" s="101"/>
      <c r="J108" s="102"/>
      <c r="K108" s="103"/>
      <c r="L108" s="101"/>
      <c r="M108" s="104"/>
      <c r="N108" s="58"/>
    </row>
    <row r="109" spans="1:14" ht="13.5">
      <c r="A109" s="34"/>
      <c r="B109" s="70" t="s">
        <v>131</v>
      </c>
      <c r="C109" s="36">
        <v>1973.3</v>
      </c>
      <c r="D109" s="36">
        <v>1973.3</v>
      </c>
      <c r="E109" s="36">
        <v>1420.6</v>
      </c>
      <c r="F109" s="36">
        <v>1475.9</v>
      </c>
      <c r="G109" s="36">
        <v>1420.6</v>
      </c>
      <c r="H109" s="100">
        <f t="shared" si="7"/>
        <v>0</v>
      </c>
      <c r="I109" s="101">
        <f t="shared" si="9"/>
        <v>1</v>
      </c>
      <c r="J109" s="102">
        <f>G109/$G$176</f>
        <v>0.005111136456118019</v>
      </c>
      <c r="K109" s="103">
        <f t="shared" si="8"/>
        <v>-552.7</v>
      </c>
      <c r="L109" s="101">
        <f t="shared" si="10"/>
        <v>0.7199108093042111</v>
      </c>
      <c r="M109" s="104">
        <f t="shared" si="11"/>
        <v>-55.30000000000018</v>
      </c>
      <c r="N109" s="58"/>
    </row>
    <row r="110" spans="1:14" ht="13.5">
      <c r="A110" s="34" t="s">
        <v>132</v>
      </c>
      <c r="B110" s="77" t="s">
        <v>133</v>
      </c>
      <c r="C110" s="121">
        <f>SUM(C112:C121)</f>
        <v>167953.10000000003</v>
      </c>
      <c r="D110" s="122">
        <f>SUM(D112:D121)</f>
        <v>215465.00000000006</v>
      </c>
      <c r="E110" s="121">
        <f>SUM(E112:E121)</f>
        <v>152657.90000000002</v>
      </c>
      <c r="F110" s="121">
        <f>SUM(F112:F121)</f>
        <v>191499.6</v>
      </c>
      <c r="G110" s="121">
        <f>SUM(G112:G121)</f>
        <v>152657.80000000002</v>
      </c>
      <c r="H110" s="100">
        <f t="shared" si="7"/>
        <v>-0.10000000000582077</v>
      </c>
      <c r="I110" s="101">
        <f t="shared" si="9"/>
        <v>0.9999993449405501</v>
      </c>
      <c r="J110" s="102">
        <f>G110/$G$176</f>
        <v>0.5492431697105261</v>
      </c>
      <c r="K110" s="103">
        <f t="shared" si="8"/>
        <v>-62807.20000000004</v>
      </c>
      <c r="L110" s="101">
        <f t="shared" si="10"/>
        <v>0.7085039333534447</v>
      </c>
      <c r="M110" s="104">
        <f t="shared" si="11"/>
        <v>-38841.79999999999</v>
      </c>
      <c r="N110" s="58"/>
    </row>
    <row r="111" spans="1:14" ht="13.5">
      <c r="A111" s="34"/>
      <c r="B111" s="77" t="s">
        <v>130</v>
      </c>
      <c r="C111" s="26"/>
      <c r="D111" s="3"/>
      <c r="E111" s="36"/>
      <c r="F111" s="36"/>
      <c r="G111" s="36"/>
      <c r="H111" s="100"/>
      <c r="I111" s="101"/>
      <c r="J111" s="102"/>
      <c r="K111" s="103"/>
      <c r="L111" s="101"/>
      <c r="M111" s="104"/>
      <c r="N111" s="58"/>
    </row>
    <row r="112" spans="1:14" ht="13.5">
      <c r="A112" s="34"/>
      <c r="B112" s="70" t="s">
        <v>134</v>
      </c>
      <c r="C112" s="3">
        <v>51719</v>
      </c>
      <c r="D112" s="3">
        <v>47775.3</v>
      </c>
      <c r="E112" s="36">
        <v>38053.1</v>
      </c>
      <c r="F112" s="36">
        <v>38946.5</v>
      </c>
      <c r="G112" s="36">
        <v>38053.1</v>
      </c>
      <c r="H112" s="100">
        <f t="shared" si="7"/>
        <v>0</v>
      </c>
      <c r="I112" s="101">
        <f t="shared" si="9"/>
        <v>1</v>
      </c>
      <c r="J112" s="102">
        <f>G112/$G$176</f>
        <v>0.1369101694201778</v>
      </c>
      <c r="K112" s="103">
        <f t="shared" si="8"/>
        <v>-9722.200000000004</v>
      </c>
      <c r="L112" s="101">
        <f t="shared" si="10"/>
        <v>0.7965015394984437</v>
      </c>
      <c r="M112" s="104">
        <f t="shared" si="11"/>
        <v>-893.4000000000015</v>
      </c>
      <c r="N112" s="58"/>
    </row>
    <row r="113" spans="1:14" ht="30.75" customHeight="1">
      <c r="A113" s="34"/>
      <c r="B113" s="77" t="s">
        <v>185</v>
      </c>
      <c r="C113" s="3">
        <v>87465.7</v>
      </c>
      <c r="D113" s="3">
        <v>119656.6</v>
      </c>
      <c r="E113" s="36">
        <v>109439</v>
      </c>
      <c r="F113" s="36">
        <v>140705</v>
      </c>
      <c r="G113" s="36">
        <v>109439</v>
      </c>
      <c r="H113" s="100">
        <f t="shared" si="7"/>
        <v>0</v>
      </c>
      <c r="I113" s="101">
        <f t="shared" si="9"/>
        <v>1</v>
      </c>
      <c r="J113" s="102">
        <f>G113/$G$176</f>
        <v>0.3937474747438406</v>
      </c>
      <c r="K113" s="103">
        <f t="shared" si="8"/>
        <v>-10217.600000000006</v>
      </c>
      <c r="L113" s="101">
        <f t="shared" si="10"/>
        <v>0.9146089726768101</v>
      </c>
      <c r="M113" s="104">
        <f t="shared" si="11"/>
        <v>-31266</v>
      </c>
      <c r="N113" s="58"/>
    </row>
    <row r="114" spans="1:14" ht="13.5">
      <c r="A114" s="34"/>
      <c r="B114" s="70" t="s">
        <v>135</v>
      </c>
      <c r="C114" s="3">
        <v>14582.6</v>
      </c>
      <c r="D114" s="3">
        <v>14582.6</v>
      </c>
      <c r="E114" s="36">
        <v>2182.6</v>
      </c>
      <c r="F114" s="36">
        <v>7728.4</v>
      </c>
      <c r="G114" s="36">
        <v>2182.5</v>
      </c>
      <c r="H114" s="100">
        <f t="shared" si="7"/>
        <v>-0.09999999999990905</v>
      </c>
      <c r="I114" s="101">
        <f t="shared" si="9"/>
        <v>0.9999541830843948</v>
      </c>
      <c r="J114" s="102">
        <f>G114/$G$176</f>
        <v>0.007852354860958453</v>
      </c>
      <c r="K114" s="103">
        <f t="shared" si="8"/>
        <v>-12400.1</v>
      </c>
      <c r="L114" s="101">
        <f t="shared" si="10"/>
        <v>0.1496646688519194</v>
      </c>
      <c r="M114" s="104">
        <f t="shared" si="11"/>
        <v>-5545.9</v>
      </c>
      <c r="N114" s="58"/>
    </row>
    <row r="115" spans="1:14" ht="27">
      <c r="A115" s="34"/>
      <c r="B115" s="77" t="s">
        <v>184</v>
      </c>
      <c r="C115" s="3">
        <v>0</v>
      </c>
      <c r="D115" s="3">
        <v>7443.7</v>
      </c>
      <c r="E115" s="36">
        <v>850</v>
      </c>
      <c r="F115" s="36">
        <v>0</v>
      </c>
      <c r="G115" s="36">
        <v>850</v>
      </c>
      <c r="H115" s="100">
        <f>G115-E115</f>
        <v>0</v>
      </c>
      <c r="I115" s="101">
        <f>IF(E115=0,"0,0% ",G115/E115)</f>
        <v>1</v>
      </c>
      <c r="J115" s="102">
        <f>G115/$G$176</f>
        <v>0.0030581908965932117</v>
      </c>
      <c r="K115" s="103">
        <f>G115-D115</f>
        <v>-6593.7</v>
      </c>
      <c r="L115" s="101">
        <f>IF(D115=0,"0,0% ",G115/D115)</f>
        <v>0.11419052352996494</v>
      </c>
      <c r="M115" s="104">
        <f>G115-F115</f>
        <v>850</v>
      </c>
      <c r="N115" s="58"/>
    </row>
    <row r="116" spans="1:14" ht="40.5">
      <c r="A116" s="34"/>
      <c r="B116" s="77" t="s">
        <v>197</v>
      </c>
      <c r="C116" s="3">
        <v>7403.2</v>
      </c>
      <c r="D116" s="3">
        <v>2636.2</v>
      </c>
      <c r="E116" s="36">
        <v>1033.2</v>
      </c>
      <c r="F116" s="36">
        <v>3676.5</v>
      </c>
      <c r="G116" s="36">
        <v>1033.2</v>
      </c>
      <c r="H116" s="100">
        <f t="shared" si="7"/>
        <v>0</v>
      </c>
      <c r="I116" s="101">
        <f t="shared" si="9"/>
        <v>1</v>
      </c>
      <c r="J116" s="102">
        <f aca="true" t="shared" si="18" ref="J116:J123">G116/$G$176</f>
        <v>0.003717320981600125</v>
      </c>
      <c r="K116" s="103">
        <f t="shared" si="8"/>
        <v>-1602.9999999999998</v>
      </c>
      <c r="L116" s="101">
        <f t="shared" si="10"/>
        <v>0.3919277748274031</v>
      </c>
      <c r="M116" s="104">
        <f t="shared" si="11"/>
        <v>-2643.3</v>
      </c>
      <c r="N116" s="58"/>
    </row>
    <row r="117" spans="1:14" ht="54">
      <c r="A117" s="34"/>
      <c r="B117" s="77" t="s">
        <v>127</v>
      </c>
      <c r="C117" s="3">
        <v>150</v>
      </c>
      <c r="D117" s="3">
        <v>150</v>
      </c>
      <c r="E117" s="36">
        <v>0</v>
      </c>
      <c r="F117" s="36">
        <v>0</v>
      </c>
      <c r="G117" s="36">
        <v>0</v>
      </c>
      <c r="H117" s="100">
        <f t="shared" si="7"/>
        <v>0</v>
      </c>
      <c r="I117" s="101" t="str">
        <f t="shared" si="9"/>
        <v>0,0% </v>
      </c>
      <c r="J117" s="102">
        <f t="shared" si="18"/>
        <v>0</v>
      </c>
      <c r="K117" s="103">
        <f t="shared" si="8"/>
        <v>-150</v>
      </c>
      <c r="L117" s="101">
        <f t="shared" si="10"/>
        <v>0</v>
      </c>
      <c r="M117" s="104">
        <f t="shared" si="11"/>
        <v>0</v>
      </c>
      <c r="N117" s="58"/>
    </row>
    <row r="118" spans="1:14" ht="67.5">
      <c r="A118" s="34"/>
      <c r="B118" s="77" t="s">
        <v>136</v>
      </c>
      <c r="C118" s="3">
        <v>172.6</v>
      </c>
      <c r="D118" s="3">
        <v>172.6</v>
      </c>
      <c r="E118" s="36">
        <v>129</v>
      </c>
      <c r="F118" s="36">
        <v>0</v>
      </c>
      <c r="G118" s="36">
        <v>129</v>
      </c>
      <c r="H118" s="100">
        <f t="shared" si="7"/>
        <v>0</v>
      </c>
      <c r="I118" s="101">
        <f t="shared" si="9"/>
        <v>1</v>
      </c>
      <c r="J118" s="102">
        <f t="shared" si="18"/>
        <v>0.00046412544195355797</v>
      </c>
      <c r="K118" s="103">
        <f t="shared" si="8"/>
        <v>-43.599999999999994</v>
      </c>
      <c r="L118" s="101">
        <f t="shared" si="10"/>
        <v>0.7473928157589803</v>
      </c>
      <c r="M118" s="104">
        <f t="shared" si="11"/>
        <v>129</v>
      </c>
      <c r="N118" s="58"/>
    </row>
    <row r="119" spans="1:14" ht="54">
      <c r="A119" s="34"/>
      <c r="B119" s="77" t="s">
        <v>213</v>
      </c>
      <c r="C119" s="3">
        <v>0</v>
      </c>
      <c r="D119" s="3">
        <v>8358.5</v>
      </c>
      <c r="E119" s="36">
        <v>0</v>
      </c>
      <c r="F119" s="36">
        <v>0</v>
      </c>
      <c r="G119" s="36">
        <v>0</v>
      </c>
      <c r="H119" s="100">
        <f t="shared" si="7"/>
        <v>0</v>
      </c>
      <c r="I119" s="101" t="str">
        <f t="shared" si="9"/>
        <v>0,0% </v>
      </c>
      <c r="J119" s="102">
        <f t="shared" si="18"/>
        <v>0</v>
      </c>
      <c r="K119" s="103">
        <f t="shared" si="8"/>
        <v>-8358.5</v>
      </c>
      <c r="L119" s="101">
        <f t="shared" si="10"/>
        <v>0</v>
      </c>
      <c r="M119" s="104">
        <f t="shared" si="11"/>
        <v>0</v>
      </c>
      <c r="N119" s="58"/>
    </row>
    <row r="120" spans="1:14" ht="27">
      <c r="A120" s="34"/>
      <c r="B120" s="77" t="s">
        <v>214</v>
      </c>
      <c r="C120" s="3">
        <v>0</v>
      </c>
      <c r="D120" s="3">
        <v>8358.5</v>
      </c>
      <c r="E120" s="36">
        <v>0</v>
      </c>
      <c r="F120" s="36">
        <v>0</v>
      </c>
      <c r="G120" s="36">
        <v>0</v>
      </c>
      <c r="H120" s="100">
        <f t="shared" si="7"/>
        <v>0</v>
      </c>
      <c r="I120" s="101" t="str">
        <f t="shared" si="9"/>
        <v>0,0% </v>
      </c>
      <c r="J120" s="102">
        <f t="shared" si="18"/>
        <v>0</v>
      </c>
      <c r="K120" s="103">
        <f t="shared" si="8"/>
        <v>-8358.5</v>
      </c>
      <c r="L120" s="101">
        <f t="shared" si="10"/>
        <v>0</v>
      </c>
      <c r="M120" s="104">
        <f t="shared" si="11"/>
        <v>0</v>
      </c>
      <c r="N120" s="58"/>
    </row>
    <row r="121" spans="1:14" ht="13.5">
      <c r="A121" s="34"/>
      <c r="B121" s="70" t="s">
        <v>137</v>
      </c>
      <c r="C121" s="109">
        <v>6460</v>
      </c>
      <c r="D121" s="109">
        <v>6331</v>
      </c>
      <c r="E121" s="109">
        <v>971</v>
      </c>
      <c r="F121" s="109">
        <v>443.2</v>
      </c>
      <c r="G121" s="109">
        <v>971</v>
      </c>
      <c r="H121" s="100">
        <f t="shared" si="7"/>
        <v>0</v>
      </c>
      <c r="I121" s="101">
        <f t="shared" si="9"/>
        <v>1</v>
      </c>
      <c r="J121" s="102">
        <f t="shared" si="18"/>
        <v>0.003493533365402363</v>
      </c>
      <c r="K121" s="103">
        <f t="shared" si="8"/>
        <v>-5360</v>
      </c>
      <c r="L121" s="101">
        <f t="shared" si="10"/>
        <v>0.15337229505607328</v>
      </c>
      <c r="M121" s="104">
        <f t="shared" si="11"/>
        <v>527.8</v>
      </c>
      <c r="N121" s="58"/>
    </row>
    <row r="122" spans="1:14" ht="13.5">
      <c r="A122" s="34"/>
      <c r="B122" s="70" t="s">
        <v>190</v>
      </c>
      <c r="C122" s="3">
        <v>6460</v>
      </c>
      <c r="D122" s="3">
        <v>6331</v>
      </c>
      <c r="E122" s="3">
        <v>971</v>
      </c>
      <c r="F122" s="36">
        <v>282</v>
      </c>
      <c r="G122" s="36">
        <v>971</v>
      </c>
      <c r="H122" s="100">
        <f t="shared" si="7"/>
        <v>0</v>
      </c>
      <c r="I122" s="101">
        <f t="shared" si="9"/>
        <v>1</v>
      </c>
      <c r="J122" s="102">
        <f t="shared" si="18"/>
        <v>0.003493533365402363</v>
      </c>
      <c r="K122" s="103">
        <f t="shared" si="8"/>
        <v>-5360</v>
      </c>
      <c r="L122" s="101">
        <f t="shared" si="10"/>
        <v>0.15337229505607328</v>
      </c>
      <c r="M122" s="104">
        <f t="shared" si="11"/>
        <v>689</v>
      </c>
      <c r="N122" s="58"/>
    </row>
    <row r="123" spans="1:14" s="63" customFormat="1" ht="13.5">
      <c r="A123" s="39" t="s">
        <v>138</v>
      </c>
      <c r="B123" s="70" t="s">
        <v>139</v>
      </c>
      <c r="C123" s="60">
        <v>11122.8</v>
      </c>
      <c r="D123" s="60">
        <v>11155.8</v>
      </c>
      <c r="E123" s="61">
        <v>7043.8</v>
      </c>
      <c r="F123" s="61">
        <v>5536.3</v>
      </c>
      <c r="G123" s="61">
        <v>7043.8</v>
      </c>
      <c r="H123" s="114">
        <f t="shared" si="7"/>
        <v>0</v>
      </c>
      <c r="I123" s="115">
        <f t="shared" si="9"/>
        <v>1</v>
      </c>
      <c r="J123" s="116">
        <f t="shared" si="18"/>
        <v>0.025342688279321488</v>
      </c>
      <c r="K123" s="117">
        <f t="shared" si="8"/>
        <v>-4111.999999999999</v>
      </c>
      <c r="L123" s="115">
        <f t="shared" si="10"/>
        <v>0.6314024991484251</v>
      </c>
      <c r="M123" s="118">
        <f t="shared" si="11"/>
        <v>1507.5</v>
      </c>
      <c r="N123" s="62"/>
    </row>
    <row r="124" spans="1:14" ht="13.5">
      <c r="A124" s="34"/>
      <c r="B124" s="77" t="s">
        <v>130</v>
      </c>
      <c r="C124" s="3"/>
      <c r="D124" s="3"/>
      <c r="E124" s="36"/>
      <c r="F124" s="36"/>
      <c r="G124" s="36"/>
      <c r="H124" s="100"/>
      <c r="I124" s="101"/>
      <c r="J124" s="102"/>
      <c r="K124" s="103"/>
      <c r="L124" s="101"/>
      <c r="M124" s="104"/>
      <c r="N124" s="58"/>
    </row>
    <row r="125" spans="1:14" ht="13.5">
      <c r="A125" s="34"/>
      <c r="B125" s="70" t="s">
        <v>101</v>
      </c>
      <c r="C125" s="3">
        <v>8016.5</v>
      </c>
      <c r="D125" s="3">
        <v>8016.5</v>
      </c>
      <c r="E125" s="36">
        <v>5243.3</v>
      </c>
      <c r="F125" s="36">
        <v>4258.2</v>
      </c>
      <c r="G125" s="36">
        <v>5243.2</v>
      </c>
      <c r="H125" s="100">
        <f t="shared" si="7"/>
        <v>-0.1000000000003638</v>
      </c>
      <c r="I125" s="101">
        <f t="shared" si="9"/>
        <v>0.9999809280415005</v>
      </c>
      <c r="J125" s="102">
        <f>G125/$G$176</f>
        <v>0.018864360598844148</v>
      </c>
      <c r="K125" s="103">
        <f t="shared" si="8"/>
        <v>-2773.3</v>
      </c>
      <c r="L125" s="101">
        <f t="shared" si="10"/>
        <v>0.6540510197717208</v>
      </c>
      <c r="M125" s="104">
        <f t="shared" si="11"/>
        <v>985</v>
      </c>
      <c r="N125" s="58"/>
    </row>
    <row r="126" spans="1:14" ht="13.5">
      <c r="A126" s="34"/>
      <c r="B126" s="70" t="s">
        <v>96</v>
      </c>
      <c r="C126" s="3">
        <v>2741.6</v>
      </c>
      <c r="D126" s="3">
        <v>2741.6</v>
      </c>
      <c r="E126" s="36">
        <v>1562.8</v>
      </c>
      <c r="F126" s="36">
        <v>1052.3</v>
      </c>
      <c r="G126" s="36">
        <v>1562.8</v>
      </c>
      <c r="H126" s="100">
        <f t="shared" si="7"/>
        <v>0</v>
      </c>
      <c r="I126" s="101">
        <f t="shared" si="9"/>
        <v>1</v>
      </c>
      <c r="J126" s="102">
        <f>G126/$G$176</f>
        <v>0.005622753803759848</v>
      </c>
      <c r="K126" s="103">
        <f t="shared" si="8"/>
        <v>-1178.8</v>
      </c>
      <c r="L126" s="101">
        <f t="shared" si="10"/>
        <v>0.5700320980449373</v>
      </c>
      <c r="M126" s="104">
        <f t="shared" si="11"/>
        <v>510.5</v>
      </c>
      <c r="N126" s="58"/>
    </row>
    <row r="127" spans="1:14" ht="13.5">
      <c r="A127" s="34"/>
      <c r="B127" s="77" t="s">
        <v>98</v>
      </c>
      <c r="C127" s="3">
        <v>105</v>
      </c>
      <c r="D127" s="3">
        <v>47.1</v>
      </c>
      <c r="E127" s="36">
        <v>5.8</v>
      </c>
      <c r="F127" s="36">
        <v>128.5</v>
      </c>
      <c r="G127" s="36">
        <v>5.8</v>
      </c>
      <c r="H127" s="100">
        <f t="shared" si="7"/>
        <v>0</v>
      </c>
      <c r="I127" s="101">
        <f t="shared" si="9"/>
        <v>1</v>
      </c>
      <c r="J127" s="102">
        <f>G127/$G$176</f>
        <v>2.0867655529694856E-05</v>
      </c>
      <c r="K127" s="103">
        <f t="shared" si="8"/>
        <v>-41.300000000000004</v>
      </c>
      <c r="L127" s="101">
        <f t="shared" si="10"/>
        <v>0.12314225053078555</v>
      </c>
      <c r="M127" s="104">
        <f t="shared" si="11"/>
        <v>-122.7</v>
      </c>
      <c r="N127" s="58"/>
    </row>
    <row r="128" spans="1:14" s="31" customFormat="1" ht="13.5">
      <c r="A128" s="33" t="s">
        <v>140</v>
      </c>
      <c r="B128" s="83" t="s">
        <v>141</v>
      </c>
      <c r="C128" s="22">
        <v>12511</v>
      </c>
      <c r="D128" s="22">
        <v>13153.9</v>
      </c>
      <c r="E128" s="22">
        <v>8161.3</v>
      </c>
      <c r="F128" s="22">
        <v>6109.1</v>
      </c>
      <c r="G128" s="22">
        <v>8158.6</v>
      </c>
      <c r="H128" s="95">
        <f>G128-E128</f>
        <v>-2.699999999999818</v>
      </c>
      <c r="I128" s="96">
        <f>IF(E128=0,"0,0% ",G128/E128)</f>
        <v>0.9996691703527625</v>
      </c>
      <c r="J128" s="97">
        <f>G128/$G$176</f>
        <v>0.02935359558699456</v>
      </c>
      <c r="K128" s="98">
        <f t="shared" si="8"/>
        <v>-4995.299999999999</v>
      </c>
      <c r="L128" s="96">
        <f t="shared" si="10"/>
        <v>0.6202419054424924</v>
      </c>
      <c r="M128" s="99">
        <f t="shared" si="11"/>
        <v>2049.5</v>
      </c>
      <c r="N128" s="30"/>
    </row>
    <row r="129" spans="1:14" ht="13.5">
      <c r="A129" s="34"/>
      <c r="B129" s="79" t="s">
        <v>130</v>
      </c>
      <c r="C129" s="37"/>
      <c r="D129" s="36"/>
      <c r="E129" s="36"/>
      <c r="F129" s="36"/>
      <c r="G129" s="36"/>
      <c r="H129" s="100"/>
      <c r="I129" s="101"/>
      <c r="J129" s="102"/>
      <c r="K129" s="103"/>
      <c r="L129" s="101"/>
      <c r="M129" s="104"/>
      <c r="N129" s="58"/>
    </row>
    <row r="130" spans="1:14" ht="13.5">
      <c r="A130" s="32"/>
      <c r="B130" s="70" t="s">
        <v>101</v>
      </c>
      <c r="C130" s="36">
        <v>5077.4</v>
      </c>
      <c r="D130" s="36">
        <v>5077.4</v>
      </c>
      <c r="E130" s="36">
        <v>3701.3</v>
      </c>
      <c r="F130" s="36">
        <v>3672</v>
      </c>
      <c r="G130" s="36">
        <v>3701.3</v>
      </c>
      <c r="H130" s="100">
        <f t="shared" si="7"/>
        <v>0</v>
      </c>
      <c r="I130" s="101">
        <f t="shared" si="9"/>
        <v>1</v>
      </c>
      <c r="J130" s="102">
        <f>G130/$G$176</f>
        <v>0.013316802312424065</v>
      </c>
      <c r="K130" s="103">
        <f t="shared" si="8"/>
        <v>-1376.0999999999995</v>
      </c>
      <c r="L130" s="101">
        <f t="shared" si="10"/>
        <v>0.7289754598810416</v>
      </c>
      <c r="M130" s="104">
        <f t="shared" si="11"/>
        <v>29.300000000000182</v>
      </c>
      <c r="N130" s="58"/>
    </row>
    <row r="131" spans="1:14" ht="13.5">
      <c r="A131" s="32"/>
      <c r="B131" s="70" t="s">
        <v>96</v>
      </c>
      <c r="C131" s="36">
        <v>1736.4</v>
      </c>
      <c r="D131" s="36">
        <v>1736.4</v>
      </c>
      <c r="E131" s="36">
        <v>1123.9</v>
      </c>
      <c r="F131" s="36">
        <v>916.8</v>
      </c>
      <c r="G131" s="36">
        <v>1123.8</v>
      </c>
      <c r="H131" s="100">
        <f t="shared" si="7"/>
        <v>-0.10000000000013642</v>
      </c>
      <c r="I131" s="101">
        <f t="shared" si="9"/>
        <v>0.9999110241124654</v>
      </c>
      <c r="J131" s="102">
        <f>G131/$G$176</f>
        <v>0.00404328815246053</v>
      </c>
      <c r="K131" s="103">
        <f t="shared" si="8"/>
        <v>-612.6000000000001</v>
      </c>
      <c r="L131" s="101">
        <f t="shared" si="10"/>
        <v>0.6472011057360054</v>
      </c>
      <c r="M131" s="104">
        <f t="shared" si="11"/>
        <v>207</v>
      </c>
      <c r="N131" s="58"/>
    </row>
    <row r="132" spans="1:14" ht="13.5">
      <c r="A132" s="32"/>
      <c r="B132" s="77" t="s">
        <v>97</v>
      </c>
      <c r="C132" s="3">
        <v>538.1</v>
      </c>
      <c r="D132" s="3">
        <v>538.1</v>
      </c>
      <c r="E132" s="36">
        <v>328.7</v>
      </c>
      <c r="F132" s="36">
        <v>345</v>
      </c>
      <c r="G132" s="36">
        <v>328.7</v>
      </c>
      <c r="H132" s="100">
        <f t="shared" si="7"/>
        <v>0</v>
      </c>
      <c r="I132" s="101">
        <f t="shared" si="9"/>
        <v>1</v>
      </c>
      <c r="J132" s="102">
        <f>G132/$G$176</f>
        <v>0.00118262040907081</v>
      </c>
      <c r="K132" s="103">
        <f t="shared" si="8"/>
        <v>-209.40000000000003</v>
      </c>
      <c r="L132" s="101">
        <f t="shared" si="10"/>
        <v>0.6108530013008734</v>
      </c>
      <c r="M132" s="104">
        <f t="shared" si="11"/>
        <v>-16.30000000000001</v>
      </c>
      <c r="N132" s="58"/>
    </row>
    <row r="133" spans="1:14" ht="13.5">
      <c r="A133" s="32"/>
      <c r="B133" s="77" t="s">
        <v>98</v>
      </c>
      <c r="C133" s="3">
        <v>127</v>
      </c>
      <c r="D133" s="3">
        <v>127</v>
      </c>
      <c r="E133" s="36">
        <v>20.2</v>
      </c>
      <c r="F133" s="36">
        <v>81.9</v>
      </c>
      <c r="G133" s="36">
        <v>20.2</v>
      </c>
      <c r="H133" s="100">
        <f t="shared" si="7"/>
        <v>0</v>
      </c>
      <c r="I133" s="101">
        <f t="shared" si="9"/>
        <v>1</v>
      </c>
      <c r="J133" s="102">
        <f>G133/$G$176</f>
        <v>7.267700718962691E-05</v>
      </c>
      <c r="K133" s="103">
        <f t="shared" si="8"/>
        <v>-106.8</v>
      </c>
      <c r="L133" s="101">
        <f t="shared" si="10"/>
        <v>0.1590551181102362</v>
      </c>
      <c r="M133" s="104">
        <f t="shared" si="11"/>
        <v>-61.7</v>
      </c>
      <c r="N133" s="58"/>
    </row>
    <row r="134" spans="1:14" ht="27">
      <c r="A134" s="32"/>
      <c r="B134" s="77" t="s">
        <v>195</v>
      </c>
      <c r="C134" s="3">
        <v>3155</v>
      </c>
      <c r="D134" s="3">
        <v>3155</v>
      </c>
      <c r="E134" s="36">
        <v>1593.3</v>
      </c>
      <c r="F134" s="36">
        <v>465</v>
      </c>
      <c r="G134" s="36">
        <v>1592.6</v>
      </c>
      <c r="H134" s="100">
        <f t="shared" si="7"/>
        <v>-0.7000000000000455</v>
      </c>
      <c r="I134" s="101">
        <f t="shared" si="9"/>
        <v>0.9995606602648591</v>
      </c>
      <c r="J134" s="102">
        <f aca="true" t="shared" si="19" ref="J134:J189">G134/$G$176</f>
        <v>0.005729970378722763</v>
      </c>
      <c r="K134" s="103">
        <f t="shared" si="8"/>
        <v>-1562.4</v>
      </c>
      <c r="L134" s="101">
        <f t="shared" si="10"/>
        <v>0.5047860538827258</v>
      </c>
      <c r="M134" s="104">
        <f t="shared" si="11"/>
        <v>1127.6</v>
      </c>
      <c r="N134" s="58"/>
    </row>
    <row r="135" spans="1:14" ht="40.5">
      <c r="A135" s="32"/>
      <c r="B135" s="77" t="s">
        <v>196</v>
      </c>
      <c r="C135" s="3">
        <v>1401.6</v>
      </c>
      <c r="D135" s="3">
        <v>1401.6</v>
      </c>
      <c r="E135" s="36">
        <v>770</v>
      </c>
      <c r="F135" s="36">
        <v>0</v>
      </c>
      <c r="G135" s="36">
        <v>769.8</v>
      </c>
      <c r="H135" s="100">
        <f t="shared" si="7"/>
        <v>-0.20000000000004547</v>
      </c>
      <c r="I135" s="101">
        <f t="shared" si="9"/>
        <v>0.9997402597402597</v>
      </c>
      <c r="J135" s="102">
        <f t="shared" si="19"/>
        <v>0.002769641590820534</v>
      </c>
      <c r="K135" s="103">
        <f t="shared" si="8"/>
        <v>-631.8</v>
      </c>
      <c r="L135" s="101">
        <f t="shared" si="10"/>
        <v>0.5492294520547946</v>
      </c>
      <c r="M135" s="104">
        <f t="shared" si="11"/>
        <v>769.8</v>
      </c>
      <c r="N135" s="58"/>
    </row>
    <row r="136" spans="1:14" ht="40.5">
      <c r="A136" s="32"/>
      <c r="B136" s="77" t="s">
        <v>143</v>
      </c>
      <c r="C136" s="3">
        <v>442.9</v>
      </c>
      <c r="D136" s="3">
        <v>442.9</v>
      </c>
      <c r="E136" s="36">
        <v>442.9</v>
      </c>
      <c r="F136" s="36">
        <v>0</v>
      </c>
      <c r="G136" s="36">
        <v>442.9</v>
      </c>
      <c r="H136" s="100">
        <f t="shared" si="7"/>
        <v>0</v>
      </c>
      <c r="I136" s="101">
        <f t="shared" si="9"/>
        <v>1</v>
      </c>
      <c r="J136" s="102">
        <f t="shared" si="19"/>
        <v>0.0015934973507072158</v>
      </c>
      <c r="K136" s="103">
        <f t="shared" si="8"/>
        <v>0</v>
      </c>
      <c r="L136" s="101">
        <f t="shared" si="10"/>
        <v>1</v>
      </c>
      <c r="M136" s="104">
        <f t="shared" si="11"/>
        <v>442.9</v>
      </c>
      <c r="N136" s="58"/>
    </row>
    <row r="137" spans="1:14" ht="54">
      <c r="A137" s="32"/>
      <c r="B137" s="77" t="s">
        <v>213</v>
      </c>
      <c r="C137" s="3">
        <v>0</v>
      </c>
      <c r="D137" s="3">
        <v>100</v>
      </c>
      <c r="E137" s="36">
        <v>0</v>
      </c>
      <c r="F137" s="36">
        <v>0</v>
      </c>
      <c r="G137" s="36">
        <v>0</v>
      </c>
      <c r="H137" s="100">
        <f t="shared" si="7"/>
        <v>0</v>
      </c>
      <c r="I137" s="101" t="str">
        <f t="shared" si="9"/>
        <v>0,0% </v>
      </c>
      <c r="J137" s="102">
        <f t="shared" si="19"/>
        <v>0</v>
      </c>
      <c r="K137" s="103">
        <f t="shared" si="8"/>
        <v>-100</v>
      </c>
      <c r="L137" s="101">
        <f t="shared" si="10"/>
        <v>0</v>
      </c>
      <c r="M137" s="104">
        <f t="shared" si="11"/>
        <v>0</v>
      </c>
      <c r="N137" s="58"/>
    </row>
    <row r="138" spans="1:14" ht="27">
      <c r="A138" s="32"/>
      <c r="B138" s="77" t="s">
        <v>214</v>
      </c>
      <c r="C138" s="3">
        <v>0</v>
      </c>
      <c r="D138" s="3">
        <v>100</v>
      </c>
      <c r="E138" s="36">
        <v>0</v>
      </c>
      <c r="F138" s="36">
        <v>0</v>
      </c>
      <c r="G138" s="36">
        <v>0</v>
      </c>
      <c r="H138" s="100">
        <f t="shared" si="7"/>
        <v>0</v>
      </c>
      <c r="I138" s="101" t="str">
        <f t="shared" si="9"/>
        <v>0,0% </v>
      </c>
      <c r="J138" s="102">
        <f t="shared" si="19"/>
        <v>0</v>
      </c>
      <c r="K138" s="103">
        <f t="shared" si="8"/>
        <v>-100</v>
      </c>
      <c r="L138" s="101">
        <f t="shared" si="10"/>
        <v>0</v>
      </c>
      <c r="M138" s="104">
        <f t="shared" si="11"/>
        <v>0</v>
      </c>
      <c r="N138" s="58"/>
    </row>
    <row r="139" spans="1:14" s="31" customFormat="1" ht="13.5">
      <c r="A139" s="33" t="s">
        <v>144</v>
      </c>
      <c r="B139" s="83" t="s">
        <v>145</v>
      </c>
      <c r="C139" s="119">
        <f>C141+C153</f>
        <v>31741</v>
      </c>
      <c r="D139" s="119">
        <f>D141+D153</f>
        <v>31810.7</v>
      </c>
      <c r="E139" s="119">
        <f>E141+E153</f>
        <v>19290.1</v>
      </c>
      <c r="F139" s="119">
        <f>F141+F153</f>
        <v>17272.9</v>
      </c>
      <c r="G139" s="119">
        <f>G141+G153</f>
        <v>19285.9</v>
      </c>
      <c r="H139" s="95">
        <f t="shared" si="7"/>
        <v>-4.19999999999709</v>
      </c>
      <c r="I139" s="96">
        <f t="shared" si="9"/>
        <v>0.9997822717352426</v>
      </c>
      <c r="J139" s="97">
        <f t="shared" si="19"/>
        <v>0.06938819272071414</v>
      </c>
      <c r="K139" s="98">
        <f t="shared" si="8"/>
        <v>-12524.8</v>
      </c>
      <c r="L139" s="96">
        <f t="shared" si="10"/>
        <v>0.6062708459732103</v>
      </c>
      <c r="M139" s="99">
        <f t="shared" si="11"/>
        <v>2013</v>
      </c>
      <c r="N139" s="30"/>
    </row>
    <row r="140" spans="1:14" ht="13.5">
      <c r="A140" s="32"/>
      <c r="B140" s="79" t="s">
        <v>94</v>
      </c>
      <c r="C140" s="3"/>
      <c r="D140" s="3"/>
      <c r="E140" s="36"/>
      <c r="F140" s="36"/>
      <c r="G140" s="36"/>
      <c r="H140" s="100"/>
      <c r="I140" s="101"/>
      <c r="J140" s="102"/>
      <c r="K140" s="103"/>
      <c r="L140" s="101"/>
      <c r="M140" s="104"/>
      <c r="N140" s="58"/>
    </row>
    <row r="141" spans="1:14" s="31" customFormat="1" ht="13.5">
      <c r="A141" s="33" t="s">
        <v>146</v>
      </c>
      <c r="B141" s="83" t="s">
        <v>147</v>
      </c>
      <c r="C141" s="35">
        <v>24457.5</v>
      </c>
      <c r="D141" s="35">
        <v>24412</v>
      </c>
      <c r="E141" s="22">
        <v>14212.2</v>
      </c>
      <c r="F141" s="22">
        <v>13851.6</v>
      </c>
      <c r="G141" s="22">
        <v>14208.9</v>
      </c>
      <c r="H141" s="95">
        <f t="shared" si="7"/>
        <v>-3.3000000000010914</v>
      </c>
      <c r="I141" s="96">
        <f t="shared" si="9"/>
        <v>0.999767805125174</v>
      </c>
      <c r="J141" s="97">
        <f t="shared" si="19"/>
        <v>0.05112179838894504</v>
      </c>
      <c r="K141" s="98">
        <f t="shared" si="8"/>
        <v>-10203.1</v>
      </c>
      <c r="L141" s="96">
        <f t="shared" si="10"/>
        <v>0.582045715222022</v>
      </c>
      <c r="M141" s="99">
        <f t="shared" si="11"/>
        <v>357.2999999999993</v>
      </c>
      <c r="N141" s="30"/>
    </row>
    <row r="142" spans="1:14" ht="13.5">
      <c r="A142" s="34"/>
      <c r="B142" s="79" t="s">
        <v>130</v>
      </c>
      <c r="C142" s="3"/>
      <c r="D142" s="3"/>
      <c r="E142" s="36"/>
      <c r="F142" s="36"/>
      <c r="G142" s="36"/>
      <c r="H142" s="100"/>
      <c r="I142" s="101"/>
      <c r="J142" s="102"/>
      <c r="K142" s="103"/>
      <c r="L142" s="101"/>
      <c r="M142" s="104"/>
      <c r="N142" s="58"/>
    </row>
    <row r="143" spans="1:14" ht="13.5">
      <c r="A143" s="34"/>
      <c r="B143" s="70" t="s">
        <v>101</v>
      </c>
      <c r="C143" s="3">
        <v>9766.6</v>
      </c>
      <c r="D143" s="3">
        <v>9674</v>
      </c>
      <c r="E143" s="36">
        <v>7348.9</v>
      </c>
      <c r="F143" s="36">
        <v>7236.8</v>
      </c>
      <c r="G143" s="36">
        <v>7348.8</v>
      </c>
      <c r="H143" s="100">
        <f t="shared" si="7"/>
        <v>-0.0999999999994543</v>
      </c>
      <c r="I143" s="101">
        <f t="shared" si="9"/>
        <v>0.9999863925213298</v>
      </c>
      <c r="J143" s="102">
        <f t="shared" si="19"/>
        <v>0.02644003913045199</v>
      </c>
      <c r="K143" s="103">
        <f t="shared" si="8"/>
        <v>-2325.2</v>
      </c>
      <c r="L143" s="101">
        <f t="shared" si="10"/>
        <v>0.7596444076907174</v>
      </c>
      <c r="M143" s="104">
        <f t="shared" si="11"/>
        <v>112</v>
      </c>
      <c r="N143" s="58"/>
    </row>
    <row r="144" spans="1:14" ht="13.5">
      <c r="A144" s="34"/>
      <c r="B144" s="70" t="s">
        <v>96</v>
      </c>
      <c r="C144" s="3">
        <v>3340.2</v>
      </c>
      <c r="D144" s="3">
        <v>3308.5</v>
      </c>
      <c r="E144" s="36">
        <v>2388.3</v>
      </c>
      <c r="F144" s="36">
        <v>1902.5</v>
      </c>
      <c r="G144" s="36">
        <v>2388.1</v>
      </c>
      <c r="H144" s="100">
        <f t="shared" si="7"/>
        <v>-0.20000000000027285</v>
      </c>
      <c r="I144" s="101">
        <f t="shared" si="9"/>
        <v>0.9999162584264957</v>
      </c>
      <c r="J144" s="102">
        <f t="shared" si="19"/>
        <v>0.008592077270769704</v>
      </c>
      <c r="K144" s="103">
        <f t="shared" si="8"/>
        <v>-920.4000000000001</v>
      </c>
      <c r="L144" s="101">
        <f t="shared" si="10"/>
        <v>0.7218074656188604</v>
      </c>
      <c r="M144" s="104">
        <f t="shared" si="11"/>
        <v>485.5999999999999</v>
      </c>
      <c r="N144" s="58"/>
    </row>
    <row r="145" spans="1:14" ht="13.5">
      <c r="A145" s="34"/>
      <c r="B145" s="77" t="s">
        <v>148</v>
      </c>
      <c r="C145" s="3">
        <v>3281</v>
      </c>
      <c r="D145" s="3">
        <v>3281</v>
      </c>
      <c r="E145" s="36">
        <v>1836</v>
      </c>
      <c r="F145" s="36">
        <v>2005.9</v>
      </c>
      <c r="G145" s="36">
        <v>1835.8</v>
      </c>
      <c r="H145" s="100">
        <f t="shared" si="7"/>
        <v>-0.20000000000004547</v>
      </c>
      <c r="I145" s="101">
        <f t="shared" si="9"/>
        <v>0.9998910675381263</v>
      </c>
      <c r="J145" s="102">
        <f t="shared" si="19"/>
        <v>0.006604972762312727</v>
      </c>
      <c r="K145" s="103">
        <f t="shared" si="8"/>
        <v>-1445.2</v>
      </c>
      <c r="L145" s="101">
        <f t="shared" si="10"/>
        <v>0.5595245352026821</v>
      </c>
      <c r="M145" s="104">
        <f t="shared" si="11"/>
        <v>-170.10000000000014</v>
      </c>
      <c r="N145" s="58"/>
    </row>
    <row r="146" spans="1:14" ht="13.5">
      <c r="A146" s="32"/>
      <c r="B146" s="77" t="s">
        <v>149</v>
      </c>
      <c r="C146" s="3">
        <v>1340</v>
      </c>
      <c r="D146" s="3">
        <v>344.2</v>
      </c>
      <c r="E146" s="36">
        <v>56.8</v>
      </c>
      <c r="F146" s="36">
        <v>232.7</v>
      </c>
      <c r="G146" s="36">
        <v>56.5</v>
      </c>
      <c r="H146" s="100">
        <f t="shared" si="7"/>
        <v>-0.29999999999999716</v>
      </c>
      <c r="I146" s="101">
        <f t="shared" si="9"/>
        <v>0.994718309859155</v>
      </c>
      <c r="J146" s="102">
        <f t="shared" si="19"/>
        <v>0.0002032797478323723</v>
      </c>
      <c r="K146" s="103">
        <f t="shared" si="8"/>
        <v>-287.7</v>
      </c>
      <c r="L146" s="101">
        <f t="shared" si="10"/>
        <v>0.1641487507263219</v>
      </c>
      <c r="M146" s="104">
        <f t="shared" si="11"/>
        <v>-176.2</v>
      </c>
      <c r="N146" s="58"/>
    </row>
    <row r="147" spans="1:14" ht="40.5">
      <c r="A147" s="32"/>
      <c r="B147" s="77" t="s">
        <v>150</v>
      </c>
      <c r="C147" s="3">
        <v>4000.3</v>
      </c>
      <c r="D147" s="3">
        <v>4120.3</v>
      </c>
      <c r="E147" s="36">
        <v>1374</v>
      </c>
      <c r="F147" s="36">
        <v>0</v>
      </c>
      <c r="G147" s="36">
        <v>1373.2</v>
      </c>
      <c r="H147" s="100">
        <f t="shared" si="7"/>
        <v>-0.7999999999999545</v>
      </c>
      <c r="I147" s="101">
        <f t="shared" si="9"/>
        <v>0.9994177583697235</v>
      </c>
      <c r="J147" s="102">
        <f t="shared" si="19"/>
        <v>0.00494059734023741</v>
      </c>
      <c r="K147" s="103">
        <f t="shared" si="8"/>
        <v>-2747.1000000000004</v>
      </c>
      <c r="L147" s="101">
        <f t="shared" si="10"/>
        <v>0.33327670315268304</v>
      </c>
      <c r="M147" s="104">
        <f t="shared" si="11"/>
        <v>1373.2</v>
      </c>
      <c r="N147" s="58"/>
    </row>
    <row r="148" spans="1:14" ht="54">
      <c r="A148" s="32"/>
      <c r="B148" s="77" t="s">
        <v>127</v>
      </c>
      <c r="C148" s="3">
        <v>82</v>
      </c>
      <c r="D148" s="3">
        <v>82</v>
      </c>
      <c r="E148" s="36">
        <v>0</v>
      </c>
      <c r="F148" s="36">
        <v>0</v>
      </c>
      <c r="G148" s="36">
        <v>0</v>
      </c>
      <c r="H148" s="100">
        <f t="shared" si="7"/>
        <v>0</v>
      </c>
      <c r="I148" s="101" t="str">
        <f t="shared" si="9"/>
        <v>0,0% </v>
      </c>
      <c r="J148" s="102">
        <f t="shared" si="19"/>
        <v>0</v>
      </c>
      <c r="K148" s="103">
        <f t="shared" si="8"/>
        <v>-82</v>
      </c>
      <c r="L148" s="101">
        <f t="shared" si="10"/>
        <v>0</v>
      </c>
      <c r="M148" s="104">
        <f t="shared" si="11"/>
        <v>0</v>
      </c>
      <c r="N148" s="58"/>
    </row>
    <row r="149" spans="1:14" ht="67.5">
      <c r="A149" s="32"/>
      <c r="B149" s="77" t="s">
        <v>136</v>
      </c>
      <c r="C149" s="3">
        <v>25</v>
      </c>
      <c r="D149" s="3">
        <v>25</v>
      </c>
      <c r="E149" s="36">
        <v>2.2</v>
      </c>
      <c r="F149" s="36">
        <v>0</v>
      </c>
      <c r="G149" s="36">
        <v>1.8</v>
      </c>
      <c r="H149" s="100">
        <f t="shared" si="7"/>
        <v>-0.40000000000000013</v>
      </c>
      <c r="I149" s="101">
        <f t="shared" si="9"/>
        <v>0.8181818181818181</v>
      </c>
      <c r="J149" s="102">
        <f t="shared" si="19"/>
        <v>6.476168957491507E-06</v>
      </c>
      <c r="K149" s="103">
        <f t="shared" si="8"/>
        <v>-23.2</v>
      </c>
      <c r="L149" s="101">
        <f t="shared" si="10"/>
        <v>0.07200000000000001</v>
      </c>
      <c r="M149" s="104">
        <f t="shared" si="11"/>
        <v>1.8</v>
      </c>
      <c r="N149" s="58"/>
    </row>
    <row r="150" spans="1:14" ht="40.5">
      <c r="A150" s="32"/>
      <c r="B150" s="77" t="s">
        <v>143</v>
      </c>
      <c r="C150" s="3">
        <v>149.3</v>
      </c>
      <c r="D150" s="3">
        <v>149.3</v>
      </c>
      <c r="E150" s="36">
        <v>149.3</v>
      </c>
      <c r="F150" s="36">
        <v>0</v>
      </c>
      <c r="G150" s="36">
        <v>149.2</v>
      </c>
      <c r="H150" s="100">
        <f aca="true" t="shared" si="20" ref="H150:H189">G150-E150</f>
        <v>-0.10000000000002274</v>
      </c>
      <c r="I150" s="101">
        <f t="shared" si="9"/>
        <v>0.9993302076356329</v>
      </c>
      <c r="J150" s="102">
        <f t="shared" si="19"/>
        <v>0.0005368024491431848</v>
      </c>
      <c r="K150" s="103">
        <f aca="true" t="shared" si="21" ref="K150:K189">G150-D150</f>
        <v>-0.10000000000002274</v>
      </c>
      <c r="L150" s="101">
        <f t="shared" si="10"/>
        <v>0.9993302076356329</v>
      </c>
      <c r="M150" s="104">
        <f t="shared" si="11"/>
        <v>149.2</v>
      </c>
      <c r="N150" s="58"/>
    </row>
    <row r="151" spans="1:14" ht="54">
      <c r="A151" s="32"/>
      <c r="B151" s="77" t="s">
        <v>213</v>
      </c>
      <c r="C151" s="3">
        <v>0</v>
      </c>
      <c r="D151" s="3">
        <v>90</v>
      </c>
      <c r="E151" s="36">
        <v>0</v>
      </c>
      <c r="F151" s="36">
        <v>0</v>
      </c>
      <c r="G151" s="36">
        <v>0</v>
      </c>
      <c r="H151" s="100">
        <f t="shared" si="20"/>
        <v>0</v>
      </c>
      <c r="I151" s="101" t="str">
        <f t="shared" si="9"/>
        <v>0,0% </v>
      </c>
      <c r="J151" s="102">
        <f t="shared" si="19"/>
        <v>0</v>
      </c>
      <c r="K151" s="103">
        <f t="shared" si="21"/>
        <v>-90</v>
      </c>
      <c r="L151" s="101">
        <f t="shared" si="10"/>
        <v>0</v>
      </c>
      <c r="M151" s="104">
        <f t="shared" si="11"/>
        <v>0</v>
      </c>
      <c r="N151" s="58"/>
    </row>
    <row r="152" spans="1:14" ht="27">
      <c r="A152" s="32"/>
      <c r="B152" s="77" t="s">
        <v>214</v>
      </c>
      <c r="C152" s="3">
        <v>0</v>
      </c>
      <c r="D152" s="3">
        <v>90</v>
      </c>
      <c r="E152" s="36">
        <v>0</v>
      </c>
      <c r="F152" s="36">
        <v>0</v>
      </c>
      <c r="G152" s="36">
        <v>0</v>
      </c>
      <c r="H152" s="100">
        <f t="shared" si="20"/>
        <v>0</v>
      </c>
      <c r="I152" s="101" t="str">
        <f t="shared" si="9"/>
        <v>0,0% </v>
      </c>
      <c r="J152" s="102">
        <f t="shared" si="19"/>
        <v>0</v>
      </c>
      <c r="K152" s="103">
        <f t="shared" si="21"/>
        <v>-90</v>
      </c>
      <c r="L152" s="101">
        <f t="shared" si="10"/>
        <v>0</v>
      </c>
      <c r="M152" s="104">
        <f t="shared" si="11"/>
        <v>0</v>
      </c>
      <c r="N152" s="58"/>
    </row>
    <row r="153" spans="1:14" s="31" customFormat="1" ht="13.5">
      <c r="A153" s="33" t="s">
        <v>151</v>
      </c>
      <c r="B153" s="83" t="s">
        <v>152</v>
      </c>
      <c r="C153" s="35">
        <v>7283.5</v>
      </c>
      <c r="D153" s="35">
        <v>7398.7</v>
      </c>
      <c r="E153" s="22">
        <v>5077.9</v>
      </c>
      <c r="F153" s="22">
        <v>3421.3</v>
      </c>
      <c r="G153" s="22">
        <v>5077</v>
      </c>
      <c r="H153" s="95">
        <f t="shared" si="20"/>
        <v>-0.8999999999996362</v>
      </c>
      <c r="I153" s="96">
        <f aca="true" t="shared" si="22" ref="I153:I177">IF(E153=0,"0,0% ",G153/E153)</f>
        <v>0.999822761377735</v>
      </c>
      <c r="J153" s="97">
        <f t="shared" si="19"/>
        <v>0.0182663943317691</v>
      </c>
      <c r="K153" s="98">
        <f t="shared" si="21"/>
        <v>-2321.7</v>
      </c>
      <c r="L153" s="96">
        <f aca="true" t="shared" si="23" ref="L153:L189">IF(D153=0,"0,0% ",G153/D153)</f>
        <v>0.6862016300160839</v>
      </c>
      <c r="M153" s="99">
        <f aca="true" t="shared" si="24" ref="M153:M189">G153-F153</f>
        <v>1655.6999999999998</v>
      </c>
      <c r="N153" s="30"/>
    </row>
    <row r="154" spans="1:14" ht="13.5">
      <c r="A154" s="34"/>
      <c r="B154" s="79" t="s">
        <v>130</v>
      </c>
      <c r="C154" s="3"/>
      <c r="D154" s="3"/>
      <c r="E154" s="36"/>
      <c r="F154" s="36"/>
      <c r="G154" s="36"/>
      <c r="H154" s="100"/>
      <c r="I154" s="101"/>
      <c r="J154" s="102"/>
      <c r="K154" s="103"/>
      <c r="L154" s="101"/>
      <c r="M154" s="104"/>
      <c r="N154" s="58"/>
    </row>
    <row r="155" spans="1:14" ht="13.5">
      <c r="A155" s="34"/>
      <c r="B155" s="70" t="s">
        <v>101</v>
      </c>
      <c r="C155" s="3">
        <v>3711.6</v>
      </c>
      <c r="D155" s="3">
        <v>3886.9</v>
      </c>
      <c r="E155" s="36">
        <v>2606.8</v>
      </c>
      <c r="F155" s="36">
        <v>1970.6</v>
      </c>
      <c r="G155" s="36">
        <v>2606.8</v>
      </c>
      <c r="H155" s="100">
        <f t="shared" si="20"/>
        <v>0</v>
      </c>
      <c r="I155" s="101">
        <f t="shared" si="22"/>
        <v>1</v>
      </c>
      <c r="J155" s="102">
        <f t="shared" si="19"/>
        <v>0.009378931799104923</v>
      </c>
      <c r="K155" s="103">
        <f t="shared" si="21"/>
        <v>-1280.1</v>
      </c>
      <c r="L155" s="101">
        <f t="shared" si="23"/>
        <v>0.6706629962180658</v>
      </c>
      <c r="M155" s="104">
        <f t="shared" si="24"/>
        <v>636.2000000000003</v>
      </c>
      <c r="N155" s="58"/>
    </row>
    <row r="156" spans="1:14" ht="13.5">
      <c r="A156" s="34"/>
      <c r="B156" s="70" t="s">
        <v>104</v>
      </c>
      <c r="C156" s="3">
        <v>1269.4</v>
      </c>
      <c r="D156" s="3">
        <v>1329.3</v>
      </c>
      <c r="E156" s="36">
        <v>715.9</v>
      </c>
      <c r="F156" s="36">
        <v>489.4</v>
      </c>
      <c r="G156" s="36">
        <v>715.9</v>
      </c>
      <c r="H156" s="100">
        <f t="shared" si="20"/>
        <v>0</v>
      </c>
      <c r="I156" s="101">
        <f t="shared" si="22"/>
        <v>1</v>
      </c>
      <c r="J156" s="102">
        <f t="shared" si="19"/>
        <v>0.002575716309260094</v>
      </c>
      <c r="K156" s="103">
        <f t="shared" si="21"/>
        <v>-613.4</v>
      </c>
      <c r="L156" s="101">
        <f t="shared" si="23"/>
        <v>0.5385541262318514</v>
      </c>
      <c r="M156" s="104">
        <f t="shared" si="24"/>
        <v>226.5</v>
      </c>
      <c r="N156" s="58"/>
    </row>
    <row r="157" spans="1:14" ht="13.5">
      <c r="A157" s="34"/>
      <c r="B157" s="77" t="s">
        <v>97</v>
      </c>
      <c r="C157" s="3">
        <v>127.4</v>
      </c>
      <c r="D157" s="3">
        <v>127.4</v>
      </c>
      <c r="E157" s="36">
        <v>92.4</v>
      </c>
      <c r="F157" s="36">
        <v>63.7</v>
      </c>
      <c r="G157" s="36">
        <v>92.4</v>
      </c>
      <c r="H157" s="100">
        <f t="shared" si="20"/>
        <v>0</v>
      </c>
      <c r="I157" s="101">
        <f t="shared" si="22"/>
        <v>1</v>
      </c>
      <c r="J157" s="102">
        <f t="shared" si="19"/>
        <v>0.0003324433398178974</v>
      </c>
      <c r="K157" s="103">
        <f t="shared" si="21"/>
        <v>-35</v>
      </c>
      <c r="L157" s="101">
        <f t="shared" si="23"/>
        <v>0.7252747252747253</v>
      </c>
      <c r="M157" s="104">
        <f t="shared" si="24"/>
        <v>28.700000000000003</v>
      </c>
      <c r="N157" s="58"/>
    </row>
    <row r="158" spans="1:14" ht="13.5">
      <c r="A158" s="34"/>
      <c r="B158" s="77" t="s">
        <v>98</v>
      </c>
      <c r="C158" s="3">
        <v>70</v>
      </c>
      <c r="D158" s="3">
        <v>64.5</v>
      </c>
      <c r="E158" s="36">
        <v>9.9</v>
      </c>
      <c r="F158" s="36">
        <v>593</v>
      </c>
      <c r="G158" s="36">
        <v>9.9</v>
      </c>
      <c r="H158" s="100">
        <f t="shared" si="20"/>
        <v>0</v>
      </c>
      <c r="I158" s="101">
        <f t="shared" si="22"/>
        <v>1</v>
      </c>
      <c r="J158" s="102">
        <f t="shared" si="19"/>
        <v>3.561892926620329E-05</v>
      </c>
      <c r="K158" s="103">
        <f t="shared" si="21"/>
        <v>-54.6</v>
      </c>
      <c r="L158" s="101">
        <f t="shared" si="23"/>
        <v>0.15348837209302327</v>
      </c>
      <c r="M158" s="104">
        <f t="shared" si="24"/>
        <v>-583.1</v>
      </c>
      <c r="N158" s="58"/>
    </row>
    <row r="159" spans="1:14" ht="67.5">
      <c r="A159" s="34"/>
      <c r="B159" s="77" t="s">
        <v>153</v>
      </c>
      <c r="C159" s="3">
        <v>630</v>
      </c>
      <c r="D159" s="3">
        <v>630</v>
      </c>
      <c r="E159" s="36">
        <v>526</v>
      </c>
      <c r="F159" s="36">
        <v>0</v>
      </c>
      <c r="G159" s="36">
        <v>526</v>
      </c>
      <c r="H159" s="100">
        <f t="shared" si="20"/>
        <v>0</v>
      </c>
      <c r="I159" s="101">
        <f t="shared" si="22"/>
        <v>1</v>
      </c>
      <c r="J159" s="102">
        <f t="shared" si="19"/>
        <v>0.0018924804842447404</v>
      </c>
      <c r="K159" s="103">
        <f t="shared" si="21"/>
        <v>-104</v>
      </c>
      <c r="L159" s="101">
        <f t="shared" si="23"/>
        <v>0.834920634920635</v>
      </c>
      <c r="M159" s="104">
        <f t="shared" si="24"/>
        <v>526</v>
      </c>
      <c r="N159" s="58"/>
    </row>
    <row r="160" spans="1:14" ht="40.5">
      <c r="A160" s="34"/>
      <c r="B160" s="77" t="s">
        <v>150</v>
      </c>
      <c r="C160" s="3">
        <v>1135</v>
      </c>
      <c r="D160" s="3">
        <v>1015</v>
      </c>
      <c r="E160" s="36">
        <v>922.4</v>
      </c>
      <c r="F160" s="36">
        <v>0</v>
      </c>
      <c r="G160" s="36">
        <v>922.4</v>
      </c>
      <c r="H160" s="100">
        <f t="shared" si="20"/>
        <v>0</v>
      </c>
      <c r="I160" s="101">
        <f t="shared" si="22"/>
        <v>1</v>
      </c>
      <c r="J160" s="102">
        <f t="shared" si="19"/>
        <v>0.003318676803550092</v>
      </c>
      <c r="K160" s="103">
        <f t="shared" si="21"/>
        <v>-92.60000000000002</v>
      </c>
      <c r="L160" s="101">
        <f t="shared" si="23"/>
        <v>0.908768472906404</v>
      </c>
      <c r="M160" s="104">
        <f t="shared" si="24"/>
        <v>922.4</v>
      </c>
      <c r="N160" s="58"/>
    </row>
    <row r="161" spans="1:14" s="31" customFormat="1" ht="13.5">
      <c r="A161" s="33" t="s">
        <v>154</v>
      </c>
      <c r="B161" s="83" t="s">
        <v>155</v>
      </c>
      <c r="C161" s="22">
        <v>131.5</v>
      </c>
      <c r="D161" s="22">
        <v>195.1</v>
      </c>
      <c r="E161" s="22">
        <v>132.8</v>
      </c>
      <c r="F161" s="22">
        <v>80.1</v>
      </c>
      <c r="G161" s="22">
        <v>132.8</v>
      </c>
      <c r="H161" s="95">
        <f t="shared" si="20"/>
        <v>0</v>
      </c>
      <c r="I161" s="96">
        <f t="shared" si="22"/>
        <v>1</v>
      </c>
      <c r="J161" s="97">
        <f t="shared" si="19"/>
        <v>0.00047779735419715123</v>
      </c>
      <c r="K161" s="98">
        <f t="shared" si="21"/>
        <v>-62.29999999999998</v>
      </c>
      <c r="L161" s="96">
        <f t="shared" si="23"/>
        <v>0.680676576114813</v>
      </c>
      <c r="M161" s="99">
        <f t="shared" si="24"/>
        <v>52.70000000000002</v>
      </c>
      <c r="N161" s="30"/>
    </row>
    <row r="162" spans="1:14" s="31" customFormat="1" ht="13.5">
      <c r="A162" s="33" t="s">
        <v>156</v>
      </c>
      <c r="B162" s="83" t="s">
        <v>157</v>
      </c>
      <c r="C162" s="22">
        <v>0</v>
      </c>
      <c r="D162" s="22">
        <v>235</v>
      </c>
      <c r="E162" s="22">
        <v>235</v>
      </c>
      <c r="F162" s="22">
        <v>260</v>
      </c>
      <c r="G162" s="22">
        <v>235</v>
      </c>
      <c r="H162" s="95">
        <f t="shared" si="20"/>
        <v>0</v>
      </c>
      <c r="I162" s="96">
        <f t="shared" si="22"/>
        <v>1</v>
      </c>
      <c r="J162" s="97">
        <f t="shared" si="19"/>
        <v>0.0008454998361169467</v>
      </c>
      <c r="K162" s="98">
        <f t="shared" si="21"/>
        <v>0</v>
      </c>
      <c r="L162" s="96">
        <f t="shared" si="23"/>
        <v>1</v>
      </c>
      <c r="M162" s="99">
        <f t="shared" si="24"/>
        <v>-25</v>
      </c>
      <c r="N162" s="30"/>
    </row>
    <row r="163" spans="1:14" s="31" customFormat="1" ht="13.5">
      <c r="A163" s="33" t="s">
        <v>158</v>
      </c>
      <c r="B163" s="85" t="s">
        <v>159</v>
      </c>
      <c r="C163" s="22">
        <v>4079.7</v>
      </c>
      <c r="D163" s="22">
        <v>4339.3</v>
      </c>
      <c r="E163" s="22">
        <v>2439.1</v>
      </c>
      <c r="F163" s="22">
        <v>2408.4</v>
      </c>
      <c r="G163" s="22">
        <v>2438.5</v>
      </c>
      <c r="H163" s="95">
        <f t="shared" si="20"/>
        <v>-0.599999999999909</v>
      </c>
      <c r="I163" s="96">
        <f t="shared" si="22"/>
        <v>0.9997540076257636</v>
      </c>
      <c r="J163" s="97">
        <f t="shared" si="19"/>
        <v>0.008773410001579466</v>
      </c>
      <c r="K163" s="98">
        <f t="shared" si="21"/>
        <v>-1900.8000000000002</v>
      </c>
      <c r="L163" s="96">
        <f t="shared" si="23"/>
        <v>0.5619569976724357</v>
      </c>
      <c r="M163" s="99">
        <f t="shared" si="24"/>
        <v>30.09999999999991</v>
      </c>
      <c r="N163" s="30"/>
    </row>
    <row r="164" spans="1:14" ht="13.5">
      <c r="A164" s="34"/>
      <c r="B164" s="79" t="s">
        <v>130</v>
      </c>
      <c r="C164" s="36"/>
      <c r="D164" s="36"/>
      <c r="E164" s="36"/>
      <c r="F164" s="36"/>
      <c r="G164" s="36"/>
      <c r="H164" s="100"/>
      <c r="I164" s="101"/>
      <c r="J164" s="102"/>
      <c r="K164" s="103"/>
      <c r="L164" s="101"/>
      <c r="M164" s="104"/>
      <c r="N164" s="58"/>
    </row>
    <row r="165" spans="1:14" ht="13.5">
      <c r="A165" s="34"/>
      <c r="B165" s="70" t="s">
        <v>101</v>
      </c>
      <c r="C165" s="36">
        <v>1812.3</v>
      </c>
      <c r="D165" s="36">
        <v>2005.7</v>
      </c>
      <c r="E165" s="36">
        <v>1385.2</v>
      </c>
      <c r="F165" s="36">
        <v>1340</v>
      </c>
      <c r="G165" s="36">
        <v>1385.1</v>
      </c>
      <c r="H165" s="100">
        <f t="shared" si="20"/>
        <v>-0.10000000000013642</v>
      </c>
      <c r="I165" s="101">
        <f t="shared" si="22"/>
        <v>0.9999278082587351</v>
      </c>
      <c r="J165" s="102">
        <f t="shared" si="19"/>
        <v>0.004983412012789714</v>
      </c>
      <c r="K165" s="103">
        <f t="shared" si="21"/>
        <v>-620.6000000000001</v>
      </c>
      <c r="L165" s="101">
        <f t="shared" si="23"/>
        <v>0.6905818417510096</v>
      </c>
      <c r="M165" s="104">
        <f t="shared" si="24"/>
        <v>45.09999999999991</v>
      </c>
      <c r="N165" s="58"/>
    </row>
    <row r="166" spans="1:14" ht="13.5">
      <c r="A166" s="34"/>
      <c r="B166" s="70" t="s">
        <v>96</v>
      </c>
      <c r="C166" s="36">
        <v>619.8</v>
      </c>
      <c r="D166" s="36">
        <v>686</v>
      </c>
      <c r="E166" s="36">
        <v>368</v>
      </c>
      <c r="F166" s="36">
        <v>395.7</v>
      </c>
      <c r="G166" s="36">
        <v>368</v>
      </c>
      <c r="H166" s="100">
        <f t="shared" si="20"/>
        <v>0</v>
      </c>
      <c r="I166" s="101">
        <f t="shared" si="22"/>
        <v>1</v>
      </c>
      <c r="J166" s="102">
        <f t="shared" si="19"/>
        <v>0.001324016764642708</v>
      </c>
      <c r="K166" s="103">
        <f t="shared" si="21"/>
        <v>-318</v>
      </c>
      <c r="L166" s="101">
        <f t="shared" si="23"/>
        <v>0.5364431486880467</v>
      </c>
      <c r="M166" s="104">
        <f t="shared" si="24"/>
        <v>-27.69999999999999</v>
      </c>
      <c r="N166" s="58"/>
    </row>
    <row r="167" spans="1:14" ht="13.5">
      <c r="A167" s="34"/>
      <c r="B167" s="77" t="s">
        <v>97</v>
      </c>
      <c r="C167" s="36">
        <v>691.2</v>
      </c>
      <c r="D167" s="93">
        <v>691.2</v>
      </c>
      <c r="E167" s="36">
        <v>262.3</v>
      </c>
      <c r="F167" s="36">
        <v>313.5</v>
      </c>
      <c r="G167" s="36">
        <v>262.3</v>
      </c>
      <c r="H167" s="100">
        <f t="shared" si="20"/>
        <v>0</v>
      </c>
      <c r="I167" s="101">
        <f t="shared" si="22"/>
        <v>1</v>
      </c>
      <c r="J167" s="102">
        <f t="shared" si="19"/>
        <v>0.0009437217319722346</v>
      </c>
      <c r="K167" s="103">
        <f t="shared" si="21"/>
        <v>-428.90000000000003</v>
      </c>
      <c r="L167" s="101">
        <f t="shared" si="23"/>
        <v>0.3794849537037037</v>
      </c>
      <c r="M167" s="104">
        <f t="shared" si="24"/>
        <v>-51.19999999999999</v>
      </c>
      <c r="N167" s="58"/>
    </row>
    <row r="168" spans="1:14" ht="13.5">
      <c r="A168" s="34"/>
      <c r="B168" s="77" t="s">
        <v>98</v>
      </c>
      <c r="C168" s="36">
        <v>240</v>
      </c>
      <c r="D168" s="36">
        <v>240</v>
      </c>
      <c r="E168" s="36">
        <v>45.4</v>
      </c>
      <c r="F168" s="36">
        <v>22.8</v>
      </c>
      <c r="G168" s="36">
        <v>45.3</v>
      </c>
      <c r="H168" s="100">
        <f t="shared" si="20"/>
        <v>-0.10000000000000142</v>
      </c>
      <c r="I168" s="101">
        <f t="shared" si="22"/>
        <v>0.9977973568281938</v>
      </c>
      <c r="J168" s="102">
        <f t="shared" si="19"/>
        <v>0.0001629835854302029</v>
      </c>
      <c r="K168" s="103">
        <f t="shared" si="21"/>
        <v>-194.7</v>
      </c>
      <c r="L168" s="101">
        <f t="shared" si="23"/>
        <v>0.18875</v>
      </c>
      <c r="M168" s="104">
        <f t="shared" si="24"/>
        <v>22.499999999999996</v>
      </c>
      <c r="N168" s="58"/>
    </row>
    <row r="169" spans="1:14" ht="40.5">
      <c r="A169" s="34"/>
      <c r="B169" s="77" t="s">
        <v>142</v>
      </c>
      <c r="C169" s="36">
        <v>595</v>
      </c>
      <c r="D169" s="36">
        <v>595</v>
      </c>
      <c r="E169" s="36">
        <v>330.1</v>
      </c>
      <c r="F169" s="36">
        <v>0</v>
      </c>
      <c r="G169" s="93">
        <v>329.7</v>
      </c>
      <c r="H169" s="100">
        <f t="shared" si="20"/>
        <v>-0.4000000000000341</v>
      </c>
      <c r="I169" s="101">
        <f t="shared" si="22"/>
        <v>0.9987882459860647</v>
      </c>
      <c r="J169" s="102">
        <f t="shared" si="19"/>
        <v>0.001186218280713861</v>
      </c>
      <c r="K169" s="103">
        <f t="shared" si="21"/>
        <v>-265.3</v>
      </c>
      <c r="L169" s="101">
        <f t="shared" si="23"/>
        <v>0.5541176470588235</v>
      </c>
      <c r="M169" s="104">
        <f t="shared" si="24"/>
        <v>329.7</v>
      </c>
      <c r="N169" s="58"/>
    </row>
    <row r="170" spans="1:14" s="31" customFormat="1" ht="27" customHeight="1">
      <c r="A170" s="33" t="s">
        <v>160</v>
      </c>
      <c r="B170" s="84" t="s">
        <v>161</v>
      </c>
      <c r="C170" s="22">
        <v>2085</v>
      </c>
      <c r="D170" s="22">
        <v>2425</v>
      </c>
      <c r="E170" s="22">
        <v>1576.1</v>
      </c>
      <c r="F170" s="22">
        <v>0</v>
      </c>
      <c r="G170" s="22">
        <v>1576.1</v>
      </c>
      <c r="H170" s="95">
        <f t="shared" si="20"/>
        <v>0</v>
      </c>
      <c r="I170" s="96">
        <f t="shared" si="22"/>
        <v>1</v>
      </c>
      <c r="J170" s="97">
        <f t="shared" si="19"/>
        <v>0.005670605496612424</v>
      </c>
      <c r="K170" s="98">
        <f t="shared" si="21"/>
        <v>-848.9000000000001</v>
      </c>
      <c r="L170" s="96">
        <f t="shared" si="23"/>
        <v>0.6499381443298968</v>
      </c>
      <c r="M170" s="99">
        <f t="shared" si="24"/>
        <v>1576.1</v>
      </c>
      <c r="N170" s="30"/>
    </row>
    <row r="171" spans="1:14" s="31" customFormat="1" ht="13.5">
      <c r="A171" s="33" t="s">
        <v>162</v>
      </c>
      <c r="B171" s="85" t="s">
        <v>88</v>
      </c>
      <c r="C171" s="99">
        <f>C173+C175+C174</f>
        <v>5680.6</v>
      </c>
      <c r="D171" s="99">
        <f>D173+D175+D174</f>
        <v>5680.6</v>
      </c>
      <c r="E171" s="99">
        <f>E173+E175+E174</f>
        <v>4641.1</v>
      </c>
      <c r="F171" s="99">
        <f>F173+F175+F174</f>
        <v>5469</v>
      </c>
      <c r="G171" s="99">
        <f>G173+G175+G174</f>
        <v>4641.1</v>
      </c>
      <c r="H171" s="95">
        <f t="shared" si="20"/>
        <v>0</v>
      </c>
      <c r="I171" s="96">
        <f t="shared" si="22"/>
        <v>1</v>
      </c>
      <c r="J171" s="97">
        <f t="shared" si="19"/>
        <v>0.01669808208256324</v>
      </c>
      <c r="K171" s="98">
        <f t="shared" si="21"/>
        <v>-1039.5</v>
      </c>
      <c r="L171" s="96">
        <f t="shared" si="23"/>
        <v>0.8170087666795761</v>
      </c>
      <c r="M171" s="99">
        <f t="shared" si="24"/>
        <v>-827.8999999999996</v>
      </c>
      <c r="N171" s="30"/>
    </row>
    <row r="172" spans="1:14" ht="13.5">
      <c r="A172" s="34"/>
      <c r="B172" s="79" t="s">
        <v>130</v>
      </c>
      <c r="C172" s="36"/>
      <c r="D172" s="36"/>
      <c r="E172" s="36"/>
      <c r="F172" s="36"/>
      <c r="G172" s="36"/>
      <c r="H172" s="100"/>
      <c r="I172" s="101"/>
      <c r="J172" s="102"/>
      <c r="K172" s="103"/>
      <c r="L172" s="101"/>
      <c r="M172" s="104"/>
      <c r="N172" s="58"/>
    </row>
    <row r="173" spans="1:14" ht="40.5">
      <c r="A173" s="34"/>
      <c r="B173" s="77" t="s">
        <v>163</v>
      </c>
      <c r="C173" s="36">
        <v>5680.6</v>
      </c>
      <c r="D173" s="36">
        <v>5680.6</v>
      </c>
      <c r="E173" s="36">
        <v>4641.1</v>
      </c>
      <c r="F173" s="36">
        <v>1707.2</v>
      </c>
      <c r="G173" s="36">
        <v>4641.1</v>
      </c>
      <c r="H173" s="100">
        <f t="shared" si="20"/>
        <v>0</v>
      </c>
      <c r="I173" s="101">
        <f t="shared" si="22"/>
        <v>1</v>
      </c>
      <c r="J173" s="102">
        <f t="shared" si="19"/>
        <v>0.01669808208256324</v>
      </c>
      <c r="K173" s="103">
        <f t="shared" si="21"/>
        <v>-1039.5</v>
      </c>
      <c r="L173" s="101">
        <f t="shared" si="23"/>
        <v>0.8170087666795761</v>
      </c>
      <c r="M173" s="104">
        <f t="shared" si="24"/>
        <v>2933.9000000000005</v>
      </c>
      <c r="N173" s="58"/>
    </row>
    <row r="174" spans="1:14" ht="54">
      <c r="A174" s="34"/>
      <c r="B174" s="77" t="s">
        <v>207</v>
      </c>
      <c r="C174" s="36">
        <v>0</v>
      </c>
      <c r="D174" s="36">
        <v>0</v>
      </c>
      <c r="E174" s="36">
        <v>0</v>
      </c>
      <c r="F174" s="36">
        <v>761.8</v>
      </c>
      <c r="G174" s="36">
        <v>0</v>
      </c>
      <c r="H174" s="100">
        <f t="shared" si="20"/>
        <v>0</v>
      </c>
      <c r="I174" s="101" t="str">
        <f t="shared" si="22"/>
        <v>0,0% </v>
      </c>
      <c r="J174" s="102">
        <f t="shared" si="19"/>
        <v>0</v>
      </c>
      <c r="K174" s="103">
        <f t="shared" si="21"/>
        <v>0</v>
      </c>
      <c r="L174" s="101" t="str">
        <f t="shared" si="23"/>
        <v>0,0% </v>
      </c>
      <c r="M174" s="104">
        <f t="shared" si="24"/>
        <v>-761.8</v>
      </c>
      <c r="N174" s="58"/>
    </row>
    <row r="175" spans="1:14" ht="40.5">
      <c r="A175" s="34"/>
      <c r="B175" s="77" t="s">
        <v>206</v>
      </c>
      <c r="C175" s="36">
        <v>0</v>
      </c>
      <c r="D175" s="36">
        <v>0</v>
      </c>
      <c r="E175" s="36">
        <v>0</v>
      </c>
      <c r="F175" s="36">
        <v>3000</v>
      </c>
      <c r="G175" s="36">
        <v>0</v>
      </c>
      <c r="H175" s="100">
        <f t="shared" si="20"/>
        <v>0</v>
      </c>
      <c r="I175" s="101" t="str">
        <f t="shared" si="22"/>
        <v>0,0% </v>
      </c>
      <c r="J175" s="102">
        <f t="shared" si="19"/>
        <v>0</v>
      </c>
      <c r="K175" s="103">
        <f t="shared" si="21"/>
        <v>0</v>
      </c>
      <c r="L175" s="101" t="str">
        <f t="shared" si="23"/>
        <v>0,0% </v>
      </c>
      <c r="M175" s="104">
        <f t="shared" si="24"/>
        <v>-3000</v>
      </c>
      <c r="N175" s="58"/>
    </row>
    <row r="176" spans="1:14" s="31" customFormat="1" ht="16.5">
      <c r="A176" s="33"/>
      <c r="B176" s="86" t="s">
        <v>164</v>
      </c>
      <c r="C176" s="99">
        <f>C55+C92+C95+C101+C128+C139+C161+C162+C163+C170+C171</f>
        <v>338126.4</v>
      </c>
      <c r="D176" s="99">
        <f>D55+D92+D95+D101+D128+D139+D161+D162+D163+D170+D171</f>
        <v>415127</v>
      </c>
      <c r="E176" s="99">
        <f>E55+E92+E95+E101+E128+E139+E161+E162+E163+E170+E171</f>
        <v>277951.5999999999</v>
      </c>
      <c r="F176" s="99">
        <f>F55+F92+F95+F101+F128+F139+F161+F162+F163+F170+F171</f>
        <v>285053.9</v>
      </c>
      <c r="G176" s="99">
        <f>G55+G92+G95+G101+G128+G139+G161+G162+G163+G170+G171</f>
        <v>277942.1</v>
      </c>
      <c r="H176" s="95">
        <f t="shared" si="20"/>
        <v>-9.499999999941792</v>
      </c>
      <c r="I176" s="96">
        <f t="shared" si="22"/>
        <v>0.9999658213876087</v>
      </c>
      <c r="J176" s="97">
        <f t="shared" si="19"/>
        <v>1</v>
      </c>
      <c r="K176" s="98">
        <f t="shared" si="21"/>
        <v>-137184.90000000002</v>
      </c>
      <c r="L176" s="96">
        <f t="shared" si="23"/>
        <v>0.6695351061241499</v>
      </c>
      <c r="M176" s="99">
        <f t="shared" si="24"/>
        <v>-7111.800000000047</v>
      </c>
      <c r="N176" s="30"/>
    </row>
    <row r="177" spans="1:15" s="31" customFormat="1" ht="27">
      <c r="A177" s="33"/>
      <c r="B177" s="84" t="s">
        <v>183</v>
      </c>
      <c r="C177" s="107">
        <f>C52-C176</f>
        <v>-2962.9000000000233</v>
      </c>
      <c r="D177" s="107">
        <f>D52-D176</f>
        <v>-31927.20000000001</v>
      </c>
      <c r="E177" s="107">
        <f>E52-E176</f>
        <v>-6700.199999999895</v>
      </c>
      <c r="F177" s="107">
        <f>F52-F176</f>
        <v>-10672.900000000023</v>
      </c>
      <c r="G177" s="107">
        <f>G52-G176</f>
        <v>-2278.399999999965</v>
      </c>
      <c r="H177" s="95">
        <f t="shared" si="20"/>
        <v>4421.79999999993</v>
      </c>
      <c r="I177" s="96">
        <f t="shared" si="22"/>
        <v>0.3400495507596789</v>
      </c>
      <c r="J177" s="96">
        <f>IF(G177=0,"0,0% ",G177/G177)</f>
        <v>1</v>
      </c>
      <c r="K177" s="98">
        <f t="shared" si="21"/>
        <v>29648.800000000047</v>
      </c>
      <c r="L177" s="96">
        <f t="shared" si="23"/>
        <v>0.07136234934475821</v>
      </c>
      <c r="M177" s="99">
        <f t="shared" si="24"/>
        <v>8394.500000000058</v>
      </c>
      <c r="N177" s="30"/>
      <c r="O177" s="31" t="s">
        <v>165</v>
      </c>
    </row>
    <row r="178" spans="1:14" s="31" customFormat="1" ht="27">
      <c r="A178" s="33"/>
      <c r="B178" s="84" t="s">
        <v>166</v>
      </c>
      <c r="C178" s="99">
        <f>C179+C182</f>
        <v>2962.8999999999996</v>
      </c>
      <c r="D178" s="99">
        <f>D179+D182</f>
        <v>31927.20000000001</v>
      </c>
      <c r="E178" s="99">
        <f>E179+E182</f>
        <v>6700.199999999895</v>
      </c>
      <c r="F178" s="99">
        <f>F179+F182</f>
        <v>10672.899999999965</v>
      </c>
      <c r="G178" s="99">
        <f>G179+G182</f>
        <v>2278.4000000000233</v>
      </c>
      <c r="H178" s="95">
        <f t="shared" si="20"/>
        <v>-4421.799999999872</v>
      </c>
      <c r="I178" s="96">
        <f aca="true" t="shared" si="25" ref="I178:I189">IF(E178=0,"0,0% ",G178/E178)</f>
        <v>0.3400495507596876</v>
      </c>
      <c r="J178" s="96">
        <f aca="true" t="shared" si="26" ref="J178:J184">IF(G178=0,"0,0% ",G178/G178)</f>
        <v>1</v>
      </c>
      <c r="K178" s="98">
        <f t="shared" si="21"/>
        <v>-29648.79999999999</v>
      </c>
      <c r="L178" s="96">
        <f t="shared" si="23"/>
        <v>0.07136234934476003</v>
      </c>
      <c r="M178" s="99">
        <f t="shared" si="24"/>
        <v>-8394.499999999942</v>
      </c>
      <c r="N178" s="30"/>
    </row>
    <row r="179" spans="1:14" s="31" customFormat="1" ht="27" hidden="1">
      <c r="A179" s="28" t="s">
        <v>167</v>
      </c>
      <c r="B179" s="84" t="s">
        <v>168</v>
      </c>
      <c r="C179" s="99">
        <f>C180-C181</f>
        <v>2962.8999999999996</v>
      </c>
      <c r="D179" s="99">
        <f>D180-D181</f>
        <v>31335</v>
      </c>
      <c r="E179" s="99">
        <f>E180-E181</f>
        <v>0</v>
      </c>
      <c r="F179" s="99">
        <f>F180-F181</f>
        <v>0</v>
      </c>
      <c r="G179" s="99">
        <f>G180-G181</f>
        <v>-500</v>
      </c>
      <c r="H179" s="95">
        <f t="shared" si="20"/>
        <v>-500</v>
      </c>
      <c r="I179" s="96" t="str">
        <f t="shared" si="25"/>
        <v>0,0% </v>
      </c>
      <c r="J179" s="96">
        <f t="shared" si="26"/>
        <v>1</v>
      </c>
      <c r="K179" s="98">
        <f t="shared" si="21"/>
        <v>-31835</v>
      </c>
      <c r="L179" s="96">
        <f t="shared" si="23"/>
        <v>-0.015956598053295037</v>
      </c>
      <c r="M179" s="99">
        <f t="shared" si="24"/>
        <v>-500</v>
      </c>
      <c r="N179" s="30"/>
    </row>
    <row r="180" spans="1:14" ht="27" hidden="1">
      <c r="A180" s="32" t="s">
        <v>169</v>
      </c>
      <c r="B180" s="78" t="s">
        <v>170</v>
      </c>
      <c r="C180" s="36">
        <v>11462.9</v>
      </c>
      <c r="D180" s="36">
        <v>39835</v>
      </c>
      <c r="E180" s="36"/>
      <c r="F180" s="36">
        <v>0</v>
      </c>
      <c r="G180" s="36"/>
      <c r="H180" s="100">
        <f t="shared" si="20"/>
        <v>0</v>
      </c>
      <c r="I180" s="101" t="str">
        <f t="shared" si="25"/>
        <v>0,0% </v>
      </c>
      <c r="J180" s="101" t="str">
        <f t="shared" si="26"/>
        <v>0,0% </v>
      </c>
      <c r="K180" s="103">
        <f t="shared" si="21"/>
        <v>-39835</v>
      </c>
      <c r="L180" s="101">
        <f t="shared" si="23"/>
        <v>0</v>
      </c>
      <c r="M180" s="104">
        <f t="shared" si="24"/>
        <v>0</v>
      </c>
      <c r="N180" s="58"/>
    </row>
    <row r="181" spans="1:14" ht="27" hidden="1">
      <c r="A181" s="32" t="s">
        <v>171</v>
      </c>
      <c r="B181" s="78" t="s">
        <v>172</v>
      </c>
      <c r="C181" s="36">
        <v>8500</v>
      </c>
      <c r="D181" s="36">
        <v>8500</v>
      </c>
      <c r="E181" s="36">
        <v>0</v>
      </c>
      <c r="F181" s="36">
        <v>0</v>
      </c>
      <c r="G181" s="36">
        <v>500</v>
      </c>
      <c r="H181" s="100">
        <f t="shared" si="20"/>
        <v>500</v>
      </c>
      <c r="I181" s="101" t="str">
        <f t="shared" si="25"/>
        <v>0,0% </v>
      </c>
      <c r="J181" s="101">
        <f t="shared" si="26"/>
        <v>1</v>
      </c>
      <c r="K181" s="103">
        <f t="shared" si="21"/>
        <v>-8000</v>
      </c>
      <c r="L181" s="101">
        <f t="shared" si="23"/>
        <v>0.058823529411764705</v>
      </c>
      <c r="M181" s="104">
        <f t="shared" si="24"/>
        <v>500</v>
      </c>
      <c r="N181" s="58"/>
    </row>
    <row r="182" spans="1:14" s="31" customFormat="1" ht="27" hidden="1">
      <c r="A182" s="28" t="s">
        <v>173</v>
      </c>
      <c r="B182" s="84" t="s">
        <v>174</v>
      </c>
      <c r="C182" s="99">
        <f>C183+C184</f>
        <v>0</v>
      </c>
      <c r="D182" s="99">
        <f>D183+D184</f>
        <v>592.2000000000116</v>
      </c>
      <c r="E182" s="99">
        <f>E183+E184</f>
        <v>6700.199999999895</v>
      </c>
      <c r="F182" s="99">
        <f>F183+F184</f>
        <v>10672.899999999965</v>
      </c>
      <c r="G182" s="99">
        <f>G183+G184</f>
        <v>2778.4000000000233</v>
      </c>
      <c r="H182" s="95">
        <f t="shared" si="20"/>
        <v>-3921.799999999872</v>
      </c>
      <c r="I182" s="96">
        <f t="shared" si="25"/>
        <v>0.41467418883019413</v>
      </c>
      <c r="J182" s="96">
        <f t="shared" si="26"/>
        <v>1</v>
      </c>
      <c r="K182" s="98">
        <f t="shared" si="21"/>
        <v>2186.2000000000116</v>
      </c>
      <c r="L182" s="96">
        <f t="shared" si="23"/>
        <v>4.691658223573064</v>
      </c>
      <c r="M182" s="99">
        <f t="shared" si="24"/>
        <v>-7894.499999999942</v>
      </c>
      <c r="N182" s="30"/>
    </row>
    <row r="183" spans="1:14" ht="27" hidden="1">
      <c r="A183" s="34" t="s">
        <v>175</v>
      </c>
      <c r="B183" s="78" t="s">
        <v>176</v>
      </c>
      <c r="C183" s="104">
        <f>-(C52+C180)</f>
        <v>-346626.4</v>
      </c>
      <c r="D183" s="104">
        <f>-(D180+D52)</f>
        <v>-423034.8</v>
      </c>
      <c r="E183" s="104">
        <f>-(E52+E180)</f>
        <v>-271251.4</v>
      </c>
      <c r="F183" s="104">
        <v>-286615.4</v>
      </c>
      <c r="G183" s="104">
        <v>-276256.8</v>
      </c>
      <c r="H183" s="100">
        <f t="shared" si="20"/>
        <v>-5005.399999999965</v>
      </c>
      <c r="I183" s="101">
        <f t="shared" si="25"/>
        <v>1.018452992316353</v>
      </c>
      <c r="J183" s="101">
        <f t="shared" si="26"/>
        <v>1</v>
      </c>
      <c r="K183" s="103">
        <f t="shared" si="21"/>
        <v>146778</v>
      </c>
      <c r="L183" s="101">
        <f t="shared" si="23"/>
        <v>0.6530356367844915</v>
      </c>
      <c r="M183" s="104">
        <f t="shared" si="24"/>
        <v>10358.600000000035</v>
      </c>
      <c r="N183" s="58"/>
    </row>
    <row r="184" spans="1:14" ht="27" hidden="1">
      <c r="A184" s="34" t="s">
        <v>177</v>
      </c>
      <c r="B184" s="78" t="s">
        <v>178</v>
      </c>
      <c r="C184" s="104">
        <f>C176+C181</f>
        <v>346626.4</v>
      </c>
      <c r="D184" s="104">
        <f>D176+D181</f>
        <v>423627</v>
      </c>
      <c r="E184" s="104">
        <f>E176+E181</f>
        <v>277951.5999999999</v>
      </c>
      <c r="F184" s="104">
        <v>297288.3</v>
      </c>
      <c r="G184" s="104">
        <v>279035.2</v>
      </c>
      <c r="H184" s="100">
        <f t="shared" si="20"/>
        <v>1083.6000000000931</v>
      </c>
      <c r="I184" s="101">
        <f t="shared" si="25"/>
        <v>1.003898520461836</v>
      </c>
      <c r="J184" s="101">
        <f t="shared" si="26"/>
        <v>1</v>
      </c>
      <c r="K184" s="103">
        <f t="shared" si="21"/>
        <v>-144591.8</v>
      </c>
      <c r="L184" s="101">
        <f t="shared" si="23"/>
        <v>0.6586813399523638</v>
      </c>
      <c r="M184" s="104">
        <f t="shared" si="24"/>
        <v>-18253.099999999977</v>
      </c>
      <c r="N184" s="58"/>
    </row>
    <row r="185" spans="1:14" s="31" customFormat="1" ht="13.5" hidden="1">
      <c r="A185" s="28" t="s">
        <v>90</v>
      </c>
      <c r="B185" s="87" t="s">
        <v>179</v>
      </c>
      <c r="C185" s="42"/>
      <c r="D185" s="43"/>
      <c r="E185" s="22" t="s">
        <v>90</v>
      </c>
      <c r="F185" s="22"/>
      <c r="G185" s="22"/>
      <c r="H185" s="95"/>
      <c r="I185" s="96"/>
      <c r="J185" s="97"/>
      <c r="K185" s="98"/>
      <c r="L185" s="96"/>
      <c r="M185" s="99">
        <f t="shared" si="24"/>
        <v>0</v>
      </c>
      <c r="N185" s="30"/>
    </row>
    <row r="186" spans="1:14" ht="13.5" hidden="1">
      <c r="A186" s="32" t="s">
        <v>90</v>
      </c>
      <c r="B186" s="70" t="s">
        <v>101</v>
      </c>
      <c r="C186" s="104">
        <f aca="true" t="shared" si="27" ref="C186:G187">C57+C125+C130+C143+C155+C165</f>
        <v>60730.8</v>
      </c>
      <c r="D186" s="104">
        <f t="shared" si="27"/>
        <v>69274.3</v>
      </c>
      <c r="E186" s="104">
        <f t="shared" si="27"/>
        <v>49255.3</v>
      </c>
      <c r="F186" s="104">
        <f t="shared" si="27"/>
        <v>37872.2</v>
      </c>
      <c r="G186" s="104">
        <f t="shared" si="27"/>
        <v>49254.700000000004</v>
      </c>
      <c r="H186" s="100">
        <f t="shared" si="20"/>
        <v>-0.5999999999985448</v>
      </c>
      <c r="I186" s="101">
        <f t="shared" si="25"/>
        <v>0.9999878185697783</v>
      </c>
      <c r="J186" s="102">
        <f t="shared" si="19"/>
        <v>0.17721208841697608</v>
      </c>
      <c r="K186" s="103">
        <f t="shared" si="21"/>
        <v>-20019.6</v>
      </c>
      <c r="L186" s="101">
        <f t="shared" si="23"/>
        <v>0.7110097106719231</v>
      </c>
      <c r="M186" s="104">
        <f t="shared" si="24"/>
        <v>11382.500000000007</v>
      </c>
      <c r="N186" s="58"/>
    </row>
    <row r="187" spans="1:14" ht="13.5" hidden="1">
      <c r="A187" s="32"/>
      <c r="B187" s="70" t="s">
        <v>96</v>
      </c>
      <c r="C187" s="104">
        <f t="shared" si="27"/>
        <v>20769.9</v>
      </c>
      <c r="D187" s="104">
        <f t="shared" si="27"/>
        <v>23938.7</v>
      </c>
      <c r="E187" s="104">
        <f t="shared" si="27"/>
        <v>15230.199999999999</v>
      </c>
      <c r="F187" s="104">
        <f t="shared" si="27"/>
        <v>9282.7</v>
      </c>
      <c r="G187" s="104">
        <f t="shared" si="27"/>
        <v>15229.8</v>
      </c>
      <c r="H187" s="100">
        <f t="shared" si="20"/>
        <v>-0.3999999999996362</v>
      </c>
      <c r="I187" s="101">
        <f t="shared" si="25"/>
        <v>0.9999737363921682</v>
      </c>
      <c r="J187" s="102">
        <f t="shared" si="19"/>
        <v>0.05479486554933564</v>
      </c>
      <c r="K187" s="103">
        <f t="shared" si="21"/>
        <v>-8708.900000000001</v>
      </c>
      <c r="L187" s="101">
        <f t="shared" si="23"/>
        <v>0.636199960733039</v>
      </c>
      <c r="M187" s="104">
        <f t="shared" si="24"/>
        <v>5947.0999999999985</v>
      </c>
      <c r="N187" s="58"/>
    </row>
    <row r="188" spans="1:14" ht="13.5" hidden="1">
      <c r="A188" s="32" t="s">
        <v>90</v>
      </c>
      <c r="B188" s="70" t="s">
        <v>97</v>
      </c>
      <c r="C188" s="104">
        <f>C59+C132+C145+C157+C167</f>
        <v>6513.4</v>
      </c>
      <c r="D188" s="104">
        <f>D59+D132+D145+D157+D167</f>
        <v>7080.599999999999</v>
      </c>
      <c r="E188" s="104">
        <f>E59+E132+E145+E157+E167</f>
        <v>3701.4</v>
      </c>
      <c r="F188" s="104">
        <f>F59+F132+F145+F157+F167</f>
        <v>3834.3</v>
      </c>
      <c r="G188" s="104">
        <f>G59+G132+G145+G157+G167</f>
        <v>3701.1000000000004</v>
      </c>
      <c r="H188" s="100">
        <f t="shared" si="20"/>
        <v>-0.29999999999972715</v>
      </c>
      <c r="I188" s="101">
        <f t="shared" si="25"/>
        <v>0.999918949586643</v>
      </c>
      <c r="J188" s="102">
        <f t="shared" si="19"/>
        <v>0.013316082738095454</v>
      </c>
      <c r="K188" s="103">
        <f t="shared" si="21"/>
        <v>-3379.499999999999</v>
      </c>
      <c r="L188" s="101">
        <f t="shared" si="23"/>
        <v>0.5227099398356072</v>
      </c>
      <c r="M188" s="104">
        <f t="shared" si="24"/>
        <v>-133.19999999999982</v>
      </c>
      <c r="N188" s="58"/>
    </row>
    <row r="189" spans="1:14" ht="13.5" hidden="1">
      <c r="A189" s="32" t="s">
        <v>90</v>
      </c>
      <c r="B189" s="77" t="s">
        <v>98</v>
      </c>
      <c r="C189" s="110">
        <v>9820.8</v>
      </c>
      <c r="D189" s="110">
        <v>18102.7</v>
      </c>
      <c r="E189" s="110">
        <v>8507.1</v>
      </c>
      <c r="F189" s="110">
        <v>7492.1</v>
      </c>
      <c r="G189" s="110">
        <v>8506.9</v>
      </c>
      <c r="H189" s="100">
        <f t="shared" si="20"/>
        <v>-0.2000000000007276</v>
      </c>
      <c r="I189" s="101">
        <f t="shared" si="25"/>
        <v>0.9999764902258113</v>
      </c>
      <c r="J189" s="102">
        <f t="shared" si="19"/>
        <v>0.030606734280269166</v>
      </c>
      <c r="K189" s="103">
        <f t="shared" si="21"/>
        <v>-9595.800000000001</v>
      </c>
      <c r="L189" s="101">
        <f t="shared" si="23"/>
        <v>0.4699243759218238</v>
      </c>
      <c r="M189" s="104">
        <f t="shared" si="24"/>
        <v>1014.7999999999993</v>
      </c>
      <c r="N189" s="58"/>
    </row>
    <row r="190" spans="2:13" ht="13.5" hidden="1">
      <c r="B190" s="80"/>
      <c r="C190" s="64"/>
      <c r="D190" s="65"/>
      <c r="E190" s="65"/>
      <c r="F190" s="65"/>
      <c r="G190" s="65"/>
      <c r="H190" s="66"/>
      <c r="I190" s="67"/>
      <c r="J190" s="68"/>
      <c r="K190" s="69"/>
      <c r="L190" s="68"/>
      <c r="M190" s="65"/>
    </row>
    <row r="191" spans="4:10" ht="13.5" hidden="1">
      <c r="D191" s="65"/>
      <c r="J191" s="5" t="s">
        <v>90</v>
      </c>
    </row>
    <row r="192" spans="1:12" s="31" customFormat="1" ht="13.5" hidden="1">
      <c r="A192" s="6"/>
      <c r="B192" s="88" t="s">
        <v>180</v>
      </c>
      <c r="C192" s="44"/>
      <c r="D192" s="45"/>
      <c r="E192" s="38"/>
      <c r="F192" s="46"/>
      <c r="G192" s="46"/>
      <c r="H192" s="46"/>
      <c r="I192" s="46"/>
      <c r="J192" s="38"/>
      <c r="K192" s="38"/>
      <c r="L192" s="6" t="s">
        <v>90</v>
      </c>
    </row>
    <row r="193" spans="1:13" s="31" customFormat="1" ht="13.5" hidden="1">
      <c r="A193" s="6"/>
      <c r="B193" s="89" t="s">
        <v>181</v>
      </c>
      <c r="C193" s="47"/>
      <c r="D193" s="45"/>
      <c r="E193" s="38"/>
      <c r="F193" s="38"/>
      <c r="G193" s="38"/>
      <c r="H193" s="38"/>
      <c r="I193" s="38"/>
      <c r="J193" s="38"/>
      <c r="K193" s="38" t="s">
        <v>182</v>
      </c>
      <c r="L193" s="6"/>
      <c r="M193" s="6"/>
    </row>
    <row r="196" ht="13.5">
      <c r="E196" s="5" t="s">
        <v>90</v>
      </c>
    </row>
  </sheetData>
  <sheetProtection formatCells="0" formatColumns="0" formatRows="0" insertColumns="0" insertRows="0"/>
  <mergeCells count="2">
    <mergeCell ref="H1:M1"/>
    <mergeCell ref="A2:L2"/>
  </mergeCells>
  <printOptions/>
  <pageMargins left="0.2755905511811024" right="0.1968503937007874" top="0.31496062992125984" bottom="0.3937007874015748" header="0.15748031496062992" footer="0.1968503937007874"/>
  <pageSetup blackAndWhite="1" fitToHeight="14" fitToWidth="1" orientation="landscape" paperSize="9" scale="88" r:id="rId1"/>
  <headerFooter alignWithMargins="0">
    <oddFooter>&amp;R&amp;"Arial Narrow,обычный"&amp;8Лист &amp;P из &amp;N</oddFooter>
  </headerFooter>
  <rowBreaks count="86" manualBreakCount="86">
    <brk id="14" max="12" man="1"/>
    <brk id="16" max="12" man="1"/>
    <brk id="20" max="255" man="1"/>
    <brk id="25" max="12" man="1"/>
    <brk id="28" max="12" man="1"/>
    <brk id="30" max="12" man="1"/>
    <brk id="32" max="12" man="1"/>
    <brk id="33" max="12" man="1"/>
    <brk id="34" max="12" man="1"/>
    <brk id="35" max="12" man="1"/>
    <brk id="37" max="12" man="1"/>
    <brk id="40" max="255" man="1"/>
    <brk id="41" max="12" man="1"/>
    <brk id="43" max="12" man="1"/>
    <brk id="46" max="12" man="1"/>
    <brk id="47" max="255" man="1"/>
    <brk id="48" max="12" man="1"/>
    <brk id="52" max="12" man="1"/>
    <brk id="53" max="12" man="1"/>
    <brk id="54" max="12" man="1"/>
    <brk id="55" max="12" man="1"/>
    <brk id="56" max="255" man="1"/>
    <brk id="58" max="12" man="1"/>
    <brk id="59" max="12" man="1"/>
    <brk id="60" max="12" man="1"/>
    <brk id="61" max="12" man="1"/>
    <brk id="64" max="12" man="1"/>
    <brk id="69" max="12" man="1"/>
    <brk id="70" max="12" man="1"/>
    <brk id="71" max="255" man="1"/>
    <brk id="72" max="12" man="1"/>
    <brk id="73" max="255" man="1"/>
    <brk id="74" max="12" man="1"/>
    <brk id="81" max="12" man="1"/>
    <brk id="85" max="12" man="1"/>
    <brk id="86" max="12" man="1"/>
    <brk id="87" max="12" man="1"/>
    <brk id="88" max="12" man="1"/>
    <brk id="90" max="255" man="1"/>
    <brk id="96" max="12" man="1"/>
    <brk id="97" max="12" man="1"/>
    <brk id="98" max="12" man="1"/>
    <brk id="99" max="255" man="1"/>
    <brk id="102" max="12" man="1"/>
    <brk id="114" max="12" man="1"/>
    <brk id="115" max="12" man="1"/>
    <brk id="117" max="255" man="1"/>
    <brk id="156" max="12" man="1"/>
    <brk id="163" max="12" man="1"/>
    <brk id="164" max="12" man="1"/>
    <brk id="165" max="255" man="1"/>
    <brk id="168" max="12" man="1"/>
    <brk id="169" max="12" man="1"/>
    <brk id="171" max="255" man="1"/>
    <brk id="172" max="255" man="1"/>
    <brk id="175" max="13" man="1"/>
    <brk id="176" max="255" man="1"/>
    <brk id="177" max="13" man="1"/>
    <brk id="179" max="13" man="1"/>
    <brk id="182" max="13" man="1"/>
    <brk id="183" max="13" man="1"/>
    <brk id="185" max="13" man="1"/>
    <brk id="186" max="13" man="1"/>
    <brk id="193" max="13" man="1"/>
    <brk id="199" max="13" man="1"/>
    <brk id="200" max="13" man="1"/>
    <brk id="201" max="13" man="1"/>
    <brk id="204" max="13" man="1"/>
    <brk id="205" max="255" man="1"/>
    <brk id="208" max="13" man="1"/>
    <brk id="210" max="255" man="1"/>
    <brk id="212" max="255" man="1"/>
    <brk id="213" max="13" man="1"/>
    <brk id="214" max="13" man="1"/>
    <brk id="215" max="13" man="1"/>
    <brk id="221" max="13" man="1"/>
    <brk id="223" max="13" man="1"/>
    <brk id="228" max="13" man="1"/>
    <brk id="230" max="13" man="1"/>
    <brk id="233" max="13" man="1"/>
    <brk id="235" max="13" man="1"/>
    <brk id="243" max="13" man="1"/>
    <brk id="244" max="255" man="1"/>
    <brk id="252" max="13" man="1"/>
    <brk id="256" max="13" man="1"/>
    <brk id="264" max="13" man="1"/>
  </rowBreaks>
  <ignoredErrors>
    <ignoredError sqref="G1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г Энгельс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prokopenkonm</dc:creator>
  <cp:keywords/>
  <dc:description/>
  <cp:lastModifiedBy>pashkov</cp:lastModifiedBy>
  <cp:lastPrinted>2011-09-15T10:21:40Z</cp:lastPrinted>
  <dcterms:created xsi:type="dcterms:W3CDTF">2011-03-14T05:45:41Z</dcterms:created>
  <dcterms:modified xsi:type="dcterms:W3CDTF">2011-11-01T04:53:44Z</dcterms:modified>
  <cp:category/>
  <cp:version/>
  <cp:contentType/>
  <cp:contentStatus/>
</cp:coreProperties>
</file>