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090" windowHeight="7380" tabRatio="682" firstSheet="12" activeTab="15"/>
  </bookViews>
  <sheets>
    <sheet name="№395-01 от 23.01.17г." sheetId="12" r:id="rId1"/>
    <sheet name="№397-01 от 31.01.17г." sheetId="13" r:id="rId2"/>
    <sheet name="№401-01 от 01.03.17г." sheetId="14" r:id="rId3"/>
    <sheet name="№409-01 от 29.03.17г." sheetId="15" r:id="rId4"/>
    <sheet name="№413-01 от 26.04.17г." sheetId="16" r:id="rId5"/>
    <sheet name="№423-01 от 31.05.17г." sheetId="17" r:id="rId6"/>
    <sheet name="№432-01 от 21.06.17г." sheetId="18" r:id="rId7"/>
    <sheet name="№441-01 от 26.07.17г." sheetId="19" r:id="rId8"/>
    <sheet name="№444-01 от 08.08.17г." sheetId="20" r:id="rId9"/>
    <sheet name="№447-01 от 01.09.17г." sheetId="21" r:id="rId10"/>
    <sheet name="№462-01 от 27.09.17г." sheetId="22" r:id="rId11"/>
    <sheet name="№466-01 от 25.10.17г." sheetId="23" r:id="rId12"/>
    <sheet name="№475-01 от 20.11.17г." sheetId="24" r:id="rId13"/>
    <sheet name="№484-01 от 01.12.17г." sheetId="25" r:id="rId14"/>
    <sheet name="№485-01 от 15.12.17г. " sheetId="26" r:id="rId15"/>
    <sheet name="№487-01 от 22.12.17г." sheetId="27" r:id="rId16"/>
  </sheets>
  <calcPr calcId="144525"/>
</workbook>
</file>

<file path=xl/calcChain.xml><?xml version="1.0" encoding="utf-8"?>
<calcChain xmlns="http://schemas.openxmlformats.org/spreadsheetml/2006/main">
  <c r="D33" i="27" l="1"/>
  <c r="E24" i="27"/>
  <c r="E25" i="27"/>
  <c r="E26" i="27"/>
  <c r="E27" i="27"/>
  <c r="E28" i="27"/>
  <c r="E29" i="27"/>
  <c r="E30" i="27"/>
  <c r="E31" i="27"/>
  <c r="E32" i="27"/>
  <c r="E23" i="27"/>
  <c r="D23" i="27"/>
  <c r="D18" i="27"/>
  <c r="D16" i="27"/>
  <c r="E9" i="27"/>
  <c r="E10" i="27"/>
  <c r="E11" i="27"/>
  <c r="E12" i="27"/>
  <c r="E13" i="27"/>
  <c r="E14" i="27"/>
  <c r="E15" i="27"/>
  <c r="E16" i="27"/>
  <c r="E17" i="27"/>
  <c r="D21" i="27" l="1"/>
  <c r="E20" i="27"/>
  <c r="E8" i="27"/>
  <c r="C18" i="26" l="1"/>
  <c r="E18" i="26" s="1"/>
  <c r="C16" i="26"/>
  <c r="E16" i="26" s="1"/>
  <c r="C14" i="26"/>
  <c r="E14" i="26" s="1"/>
  <c r="D20" i="26"/>
  <c r="E19" i="26"/>
  <c r="D12" i="26"/>
  <c r="E11" i="26"/>
  <c r="D9" i="26"/>
  <c r="E8" i="26"/>
  <c r="E19" i="25" l="1"/>
  <c r="E18" i="25"/>
  <c r="E15" i="25"/>
  <c r="D22" i="25"/>
  <c r="E21" i="25"/>
  <c r="E14" i="25"/>
  <c r="D12" i="25"/>
  <c r="E11" i="25"/>
  <c r="D9" i="25"/>
  <c r="E8" i="25"/>
  <c r="D27" i="24" l="1"/>
  <c r="C20" i="24"/>
  <c r="E20" i="24" s="1"/>
  <c r="E25" i="24"/>
  <c r="C24" i="24"/>
  <c r="E24" i="24" s="1"/>
  <c r="E19" i="24"/>
  <c r="E17" i="24"/>
  <c r="E16" i="24"/>
  <c r="D11" i="24"/>
  <c r="E26" i="24"/>
  <c r="D14" i="24"/>
  <c r="E13" i="24"/>
  <c r="E10" i="24"/>
  <c r="E9" i="24"/>
  <c r="E8" i="24"/>
  <c r="D23" i="23" l="1"/>
  <c r="E22" i="23"/>
  <c r="E20" i="23"/>
  <c r="E19" i="23"/>
  <c r="E18" i="23"/>
  <c r="E16" i="23"/>
  <c r="D11" i="23"/>
  <c r="E10" i="23"/>
  <c r="D14" i="23"/>
  <c r="E13" i="23"/>
  <c r="E9" i="23"/>
  <c r="E8" i="23"/>
  <c r="C18" i="22" l="1"/>
  <c r="E18" i="22" l="1"/>
  <c r="E16" i="22"/>
  <c r="E15" i="22"/>
  <c r="D10" i="22"/>
  <c r="E9" i="22"/>
  <c r="D20" i="22"/>
  <c r="D13" i="22"/>
  <c r="E12" i="22"/>
  <c r="E8" i="22"/>
  <c r="D25" i="21" l="1"/>
  <c r="E23" i="21"/>
  <c r="E22" i="21"/>
  <c r="E24" i="21"/>
  <c r="E20" i="21"/>
  <c r="E19" i="21"/>
  <c r="D17" i="21"/>
  <c r="E16" i="21"/>
  <c r="D14" i="21"/>
  <c r="E14" i="20" l="1"/>
  <c r="D16" i="20"/>
  <c r="E15" i="20"/>
  <c r="D12" i="20"/>
  <c r="E11" i="20"/>
  <c r="D9" i="20"/>
  <c r="E8" i="20"/>
  <c r="C18" i="19" l="1"/>
  <c r="E18" i="19" l="1"/>
  <c r="C17" i="19"/>
  <c r="E17" i="19" s="1"/>
  <c r="E15" i="19"/>
  <c r="E14" i="19"/>
  <c r="D20" i="19"/>
  <c r="D12" i="19"/>
  <c r="E11" i="19"/>
  <c r="D9" i="19"/>
  <c r="C14" i="18" l="1"/>
  <c r="E14" i="18" s="1"/>
  <c r="D17" i="18"/>
  <c r="E16" i="18"/>
  <c r="D12" i="18"/>
  <c r="E11" i="18"/>
  <c r="D9" i="18"/>
  <c r="E8" i="18"/>
  <c r="E14" i="17" l="1"/>
  <c r="D15" i="17"/>
  <c r="D12" i="17"/>
  <c r="E11" i="17"/>
  <c r="D9" i="17"/>
  <c r="E8" i="17"/>
  <c r="E17" i="16" l="1"/>
  <c r="D20" i="16"/>
  <c r="E19" i="16"/>
  <c r="E15" i="16"/>
  <c r="E16" i="16"/>
  <c r="E14" i="16" l="1"/>
  <c r="D12" i="16"/>
  <c r="E11" i="16"/>
  <c r="D9" i="16"/>
  <c r="E8" i="16"/>
  <c r="D16" i="15" l="1"/>
  <c r="E15" i="15"/>
  <c r="E14" i="15"/>
  <c r="D12" i="15"/>
  <c r="E11" i="15"/>
  <c r="D9" i="15"/>
  <c r="E8" i="15"/>
  <c r="E17" i="14" l="1"/>
  <c r="D19" i="14"/>
  <c r="E16" i="14"/>
  <c r="E15" i="14"/>
  <c r="E14" i="14"/>
  <c r="D12" i="14"/>
  <c r="E11" i="14"/>
  <c r="D9" i="14"/>
  <c r="E8" i="14"/>
  <c r="D17" i="13" l="1"/>
  <c r="E14" i="13"/>
  <c r="D12" i="13"/>
  <c r="D9" i="13"/>
  <c r="D22" i="12" l="1"/>
  <c r="E18" i="12"/>
  <c r="E15" i="12"/>
  <c r="E11" i="12" l="1"/>
  <c r="E14" i="12" l="1"/>
  <c r="D9" i="12"/>
  <c r="D12" i="12"/>
  <c r="E8" i="12"/>
</calcChain>
</file>

<file path=xl/sharedStrings.xml><?xml version="1.0" encoding="utf-8"?>
<sst xmlns="http://schemas.openxmlformats.org/spreadsheetml/2006/main" count="545" uniqueCount="158">
  <si>
    <t>Раздел</t>
  </si>
  <si>
    <t>Наименование</t>
  </si>
  <si>
    <t>Причины внесения изменений</t>
  </si>
  <si>
    <t>0409</t>
  </si>
  <si>
    <t>ИТОГО:</t>
  </si>
  <si>
    <t>Внесены изменения в расходную часть бюджета:</t>
  </si>
  <si>
    <t>Внесены изменения в доходную часть бюджета:</t>
  </si>
  <si>
    <t>Внесены изменения в источники финансирования дефицита бюджета:</t>
  </si>
  <si>
    <t>смотреть:</t>
  </si>
  <si>
    <t>0501</t>
  </si>
  <si>
    <t>Уменьшение прочих остатков денежных средств бюджетов</t>
  </si>
  <si>
    <t>НДФЛ</t>
  </si>
  <si>
    <t>0113</t>
  </si>
  <si>
    <t xml:space="preserve">Другие общегосударственные вопросы </t>
  </si>
  <si>
    <t>Дорожное хозяйство (дорожные фонды)</t>
  </si>
  <si>
    <t>Информация о последних изменениях бюджета муниципального образования город Энгельс на 2017 год</t>
  </si>
  <si>
    <t>Начальный план 2017 года</t>
  </si>
  <si>
    <t>Изменения в 2017 году</t>
  </si>
  <si>
    <t>Уточненный план 2017 года</t>
  </si>
  <si>
    <t>смотреть актуальную редакцию бюджета МО г. Энгельс на 2017 год:</t>
  </si>
  <si>
    <t>Решение ЭГСД от 23.01.2017 г. №395/01</t>
  </si>
  <si>
    <t>Остатки, сложившиеся на 1 января 2017 года на едином счете бюджета</t>
  </si>
  <si>
    <t>В соответствии с поступившей заявкой от главного распорядителя бюджетных средств Комитета ЖКХ, ТЭК, ТиС администрации ЭМРувеличиваются бюджетные ассигнования на оценку рыночной стоимости жилых помещений</t>
  </si>
  <si>
    <t>на расходы на выполнение муниципальных заданий за счет средств муниципального дорожного фонда (за счет остатков на лицевом счете на 01.01.2017 года)</t>
  </si>
  <si>
    <t>на расходы на погашение кредиторской задолженности (экспертиза смет) в рамках ВЦП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2017-2019 годы»</t>
  </si>
  <si>
    <t>на расходы на погашение кредиторской задолженности (возмещение затрат по электроэнергии) в рамках ВЦП "Дорожная деятельность и благоустройство территорий  в 2016-2018 годах"</t>
  </si>
  <si>
    <t xml:space="preserve">на расходы на выполнение работ по инженерно-техническому обследованию строительных конструкций </t>
  </si>
  <si>
    <t>на расходы на ежемесячные взносы на капитальный ремонт общего имущества в многоквартирных домах (за счет остатков на лицевом счете на 01.01.2017 года)</t>
  </si>
  <si>
    <t>на оплату судебных расходов по исполнительному листу</t>
  </si>
  <si>
    <t xml:space="preserve">на оплату испол.листа по аварийно-восстановительным работам в рамках ВЦП «Предотвращение рисков, смягчение последствий чрезвычайных ситуаций техногенного характера в Энгельсском муниципальном районе в 2017 году» </t>
  </si>
  <si>
    <t>http://engels.me/2010-06-08-17-24-21/2010-06-08-17-43-42/resheniya-engelsskogo-gorodskogo-soveta-deputatov-ot-2017-goda</t>
  </si>
  <si>
    <t>http://www.engels.me/2010-06-08-17-24-58/byudzhet-na-2017g/byudzhet</t>
  </si>
  <si>
    <t>Решение ЭГСД от 31.01.2017 г. №397/01</t>
  </si>
  <si>
    <t>расходы на капитальный ремонт и ремонт автомобильных дорог общего пользования муниципального образования в рамках выполнения мероприятий ВЦП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2017 – 2019 годы»</t>
  </si>
  <si>
    <t>мероприятия по установке светофорных объектов в рамках выполнения мероприятий ВЦП «Комплексное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 – 2018 годы»</t>
  </si>
  <si>
    <t>мероприятия по осуществлению контроля за исполнением работ по ремонту участков автомобильных дорог общего пользования в рамках выполнения мероприятий ВЦП «Комплексное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 – 2018 годы»</t>
  </si>
  <si>
    <t>Решение ЭГСД от 01.03.2017 г. №401/01</t>
  </si>
  <si>
    <t>0104</t>
  </si>
  <si>
    <t>Функционирование местных администраций</t>
  </si>
  <si>
    <t xml:space="preserve">Жилищное хозяйство </t>
  </si>
  <si>
    <t>1101</t>
  </si>
  <si>
    <t xml:space="preserve">Физическая культура </t>
  </si>
  <si>
    <t>на оплату исследований специализированных проектно-изыскательских организаций для определения технического состояния жилых помещений</t>
  </si>
  <si>
    <t>увеличиваются бюджетные ассигнования администрации МО город Энгельс на завершение процедуры ликвидации</t>
  </si>
  <si>
    <t xml:space="preserve">увеличиваются ассигнования в части долевого финансирования муниципальной доли собственности на замену и модернизацию лифтового оборудования многоквартирных домов  в рамках муниципальной программы «Замена и модернизация лифтового оборудования в многоквартирных домах, расположенных на территории муниципального образования город Энгельс Энгельсского муниципального района Саратовской области, в 2014-2017 годах» </t>
  </si>
  <si>
    <t>на погашение кредиторской задолженности по коммунальным услугам за декабрь 2016 года</t>
  </si>
  <si>
    <t xml:space="preserve">увеличиваются ассигнования на проведение спортивно-массовых мероприятий </t>
  </si>
  <si>
    <t>Решение ЭГСД от 29.03.2017 г. №409/01</t>
  </si>
  <si>
    <t xml:space="preserve">увеличиваются бюджетные ассигнования комитету финансов администрации ЭМР на предоставление иных межбюджетных трансфертов, передаваемых бюджету ЭМР из бюджета МО г. Энгельс </t>
  </si>
  <si>
    <t>увеличиваются бюджетные ассигнования Комитету ЖКХ ТЭК, ТиС администрации ЭМР на оплату исследований специализированных проектно-изыскательских организаций для определения технического состояния жилых помещений</t>
  </si>
  <si>
    <t>Решение ЭГСД от 26.04.2017 г. №413/01</t>
  </si>
  <si>
    <t>Единый сельскохозяйственный налог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</si>
  <si>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</si>
  <si>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</si>
  <si>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0801</t>
  </si>
  <si>
    <t>Культура</t>
  </si>
  <si>
    <t>Перераспределяются ассигнования с расходов, предусмотренных на капитальный ремонт и ремонт автомобильных дорог общего пользования за счет средств муниципального дорожного фонда, в рамках ВЦП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2017-2019», на ремонт дворовых территорий многоквартирных домов, проездов к дворовым территориям многоквартирных домов за счет средств муниципального дорожного фонда в рамках ВЦП «Ремонт дворовых территорий многоквартирных домов и проездов к дворовым территориям многоквартирных домов, расположенных на территории муниципального образования город Энгельс Энгельсского муниципального района Саратовской области, на 2017-2019 годы»</t>
  </si>
  <si>
    <t xml:space="preserve">Увеличиваются ассигнования Комитету ЖКХ, ТЭК, ТиС администрации ЭМР на судебные расходы за ремонт жилых помещений по исполнительному листу </t>
  </si>
  <si>
    <t>Увеличиваются ассигнования управлению культуры АЭМР в рамках ВЦП «Развитие культуры на территории муниципального образования город Энгельс Энгельсского муниципального района Саратовской области в 2017-2019 годах» на ремонт учреждений культуры.</t>
  </si>
  <si>
    <t xml:space="preserve">Увеличиваются ассигнования комитету финансов АЭМР на оплату исполнительного листа </t>
  </si>
  <si>
    <t>Увеличиваются ассигнования комитету финансов АЭМР по МБТ, передаваемым бюджету Энгельсского муниципального района из бюджета муниципального образования город Энгельс на финансовое обеспечение деятельности аварийно-спасательного формирования - муниципального учреждения "Энгельс - Спас"в соответствии с заключенным соглашением</t>
  </si>
  <si>
    <t>Налог на имущество физических лиц</t>
  </si>
  <si>
    <t>Увеличиваются ассигнования Комитету ЖКХ, ТЭК, ТиС администрации ЭМР на проведение 1-го этапа аварийно-восстановительных работ по ремонту дома в рамках ВЦП «Предотвращение рисков, смягчение последствий чрезвычайных ситуаций техногенного характера в Энгельсском муниципальном районе в 2017 году»</t>
  </si>
  <si>
    <t>Решение ЭГСД от 30.05.2017 г. №423/01</t>
  </si>
  <si>
    <t>Решение ЭГСД от 21.06.2017 г. №432/01</t>
  </si>
  <si>
    <t>1403</t>
  </si>
  <si>
    <t>Межбюджетные трансферты общего характера</t>
  </si>
  <si>
    <t>Выделяются бюджетные ассигнования Администрации ЭМР на оплату исполнительного листа по выплате возмещения за изымаемое жилое помещение</t>
  </si>
  <si>
    <t>Увеличиваются бюджетные ассигнования комитету финансов АЭМР на предоставление прочих межбюджетных трансфертов общего характера</t>
  </si>
  <si>
    <t>Решение ЭГСД от 26.07.2017 г. №441/01</t>
  </si>
  <si>
    <t>0503</t>
  </si>
  <si>
    <t>Благоустройство</t>
  </si>
  <si>
    <t>План 2017 года</t>
  </si>
  <si>
    <t xml:space="preserve">Вносимые изменения </t>
  </si>
  <si>
    <t>Уменьшаются бюджетные ассигнования по расходам, предусмотренных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местного бюджета в рамках ВЦП «Комплексное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2017-2018 годы</t>
  </si>
  <si>
    <t>увеличиваются расходы по выполнению работ по обследованию жилого помещения</t>
  </si>
  <si>
    <t xml:space="preserve">Перераспределяются бюджетные ассигнования с расходов, предусмотренных на финансовое обеспечение муниципального задания по благоустройству МБУ «Городское хозяйство» на расходы на финансовое обеспечение муниципального задания по дорожному хозяйству МБУ «Городское хозяйство». </t>
  </si>
  <si>
    <t>Увеличиваются расходы по составлению,  определению достоверности сметной документации и на выполнение работ по осуществлению строительного контроля за исполнением работ по благоустройству дворовых территорий, расположенных в границах муниципального образования город Энгельс в рамках выполнения мероприятий ВЦП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2017 год"</t>
  </si>
  <si>
    <t xml:space="preserve">Увеличиваются расходы по составлению,  определению достоверности сметной документации и на выполнение работ по осуществлению строительного контроля за исполнением работ по благоустройству общественной территории (городского парка) муниципального образования город Энгельс в рамках выполнения мероприятий ВЦП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2017 год" </t>
  </si>
  <si>
    <t>Налог на доходы физических лиц</t>
  </si>
  <si>
    <t>0412</t>
  </si>
  <si>
    <t>Другие общегосударственные вопросы</t>
  </si>
  <si>
    <t>Другие вопросы в области национальной экономики</t>
  </si>
  <si>
    <t>Увеличиваются бюджетные ассигнования Комитету по земельным ресурсам администрации ЭМР на кадастровые работы по многоквартирным жилым домам, признанными аварийными и подлежащими сносу</t>
  </si>
  <si>
    <t>Закрываются бюджетные ассигнования администрации ЭМР на оказание поддержки социально-ориентированным некоммерческим организациям в рамках ВЦП «Развитие территориального общественного самоуправления в муниципальном образовании город Энгельс Энгельсского муниципального района Саратовской области» в 2017 году в связи с закрытием территориального общественного самоуправления «Завокзальное».</t>
  </si>
  <si>
    <t>Решение ЭГСД от 08.08.2017 г. №444/01</t>
  </si>
  <si>
    <t>Выделяются бюджетные ассигнования Комитету ЖКХ, ТЭК, ТиС администрации ЭМР на оплату соглашения об изъятии доли в праве на земельный участок и жилого помещения с собственником жилого помещения</t>
  </si>
  <si>
    <t>Увеличиваются бюджетные ассигнования Комитету ЖКХ, ТЭК, ТиС администрации ЭМР на выполнение проектно-изыскательских работ в рамках ВЦП «Комплексное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2017-2018 годы»</t>
  </si>
  <si>
    <t>Уменьшаются бюджетные ассигнования Комитету ЖКХ, ТЭК, ТиС администрации ЭМР  по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местного бюджета в рамках ВЦП «Комплексное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2017-2018 годы» и по разработке программы комплексного развития транспортной инфраструктуры в связи с экономией средств, полученных в результате проведения конкурсных процедур.</t>
  </si>
  <si>
    <t xml:space="preserve">Увеличиваются бюджетные ассигнования администрации ЭМР на оплату исполнительных листов по выплате возмещения за изымаемое жилое помещение </t>
  </si>
  <si>
    <t>Увеличиваются бюджетные ассигнования Комитету ЖКХ, ТЭК, ТиС администрации ЭМР на возмещение затрат на оказание услуг (выполнение работ), связанных с содержанием (техническим обслуживанием), текущим и капитальным ремонтом оборудования и сетей уличного освещения территории муниципального образования город Энгельс в рамках выполнения мероприятий ВЦП «Уличное освещение в 2016-2018 годах»</t>
  </si>
  <si>
    <t>Увеличиваются бюджетные ассигнования комитету финансов администрации ЭМР на предоставление прочих межбюджетных трансфертов общего характера</t>
  </si>
  <si>
    <t>Решение ЭГСД от 01.09.2017 г. №447/01</t>
  </si>
  <si>
    <t>Источники внутреннего финансирования дефицита бюджета</t>
  </si>
  <si>
    <t>Увеличиваются бюджетные ассигнования Комитету ЖКХ, ТЭК, ТиС администрации ЭМР на оплату работ по инженерно-техническому обследованию основных конструкций многоквартирного дома</t>
  </si>
  <si>
    <t>Решение ЭГСД от 27.09.2017 г. №462/01</t>
  </si>
  <si>
    <t>Увеличиваются ассигнования Комитету ЖКХ, ТЭК, ТиС администрации ЭМР на на оплату работ по инженерно-техническому обследованию основных конструкций многоквартирных домов</t>
  </si>
  <si>
    <t xml:space="preserve">Увеличиваются ассигнования Комитету ЖКХ, ТЭК, ТиС администрации ЭМР на финансовое обеспечение муниципального задания по дорожному хозяйству МБУ «Городское хозяйство» </t>
  </si>
  <si>
    <t xml:space="preserve">Увеличиваются ассигнования Комитету ЖКХ, ТЭК, ТиС администрации ЭМР на техническую инвентаризацию автомобильных дорог общего пользования </t>
  </si>
  <si>
    <t>Увеличиваются ассигнования администрации ЭМР на оплату исполнительного листа по выплате возмещения за изымаемое жилое помещение</t>
  </si>
  <si>
    <t xml:space="preserve">Увеличиваются ассигнования Комитету ЖКХ, ТЭК, ТиС администрации ЭМР на расходы по оплате государственной  пошлины по исполнительному листу </t>
  </si>
  <si>
    <t>Решение ЭГСД от 25.10.2017 г. №466/01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</si>
  <si>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</si>
  <si>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Увеличиваются ассигнования администрации ЭМР на оплату исполнительного листа за услуги ЖКХ за жилое помещение, находящееся в собственности муниципального образования</t>
  </si>
  <si>
    <t>Увеличиваются ассигнования ЭГСД на оплату взносов в Ассоциацию муниципальных образований Саратовской области (за 4 квартал 2017 года)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</si>
  <si>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</si>
  <si>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</si>
  <si>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Увеличиваются ассигнования Комитету ЖКХ, ТЭК, ТиС администрации ЭМР на выполнение работ по расчету стоимости услуг по содержанию и текущему ремонту имущества, на оплату работ по строительному контролю за выполнением работ по ремонту жилых помещений муниципального жилищного фонда </t>
  </si>
  <si>
    <t xml:space="preserve">Увеличиваются ассигнования ЭГСД на содержание аппарата 
</t>
  </si>
  <si>
    <t>Решение ЭГСД от 20.11.2017 г. №475/01</t>
  </si>
  <si>
    <t>Земельный налог</t>
  </si>
  <si>
    <t>Увеличиваются ассигнования Комитету ЖКХ, ТЭК, ТиС администрации ЭМР на работы по обследованию жилых помещений на пригодность для проживания</t>
  </si>
  <si>
    <t>Уменьшаются расходы на капитальный ремонт и ремонт автомобильных дорог общего пользования в рамках выполнения мероприятий ВЦП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2017-2019 годы»</t>
  </si>
  <si>
    <t>Увеличиваются ассигнования Комитету ЖКХ, ТЭК, ТиС администрации ЭМР на расходы по формированию межевого плана по разделу земельного участка по адресу: г.Энгельс, ул.Студенческая, район СХИ (кладбище "Восточное")</t>
  </si>
  <si>
    <t>на выполнение работ по строительному контролю за капитальным ремонтом жилого фонда расположенного по адресу: г. Энгельс, ул. Полтавская, д. 27, в рамках ВЦП «Предотвращение рисков, смягчение последствий чрезвычайных ситуаций техногенного характера в Энгельсском муниципальном районе в 2017 году»</t>
  </si>
  <si>
    <t>Увеличиваются ассигнования Комитету ЖКХ, ТЭК, ТиС администрации ЭМР на выплату возмещения за изымаемое жилое помещение в рамках заключенного соглашения;</t>
  </si>
  <si>
    <t xml:space="preserve">Уменьшаются ассигнования по расходам, предусмотренных на осуществление деятельности бюджетных учреждений на выполнение муниципального задания на оказание муниципальных услуг по содержанию специализированных жилых помещений, находящихся в казне </t>
  </si>
  <si>
    <t>Уменьшаются ассигнования по расходам, предусмотренных на осуществление деятельности бюджетных учреждений на выполнение муниципального задания на оказание муниципальных услуг по благоустройству</t>
  </si>
  <si>
    <t>Увеличиваются бюджетные ассигнования Управлению культуры АЭМР на выполнение дорожной карты по заработной плате в рамках выполнения муниципального задания бюджетными учреждениями и в рамках ВЦП «Развитие культуры на территории муниципального образования город Энгельс Энгельсского муниципального района Саратовской области в 2017-2019 годах» на ремонт отопительной системы в ДК.</t>
  </si>
  <si>
    <t>Увеличиваются ассигнования администрации ЭМР на оплату исполнительных листов по выплате возмещения за изымаемое жилое помещение</t>
  </si>
  <si>
    <t>Решение ЭГСД от 01.12.2017 г. №484/01</t>
  </si>
  <si>
    <t xml:space="preserve">Перераспределяются ассигнования Комитету по управлению имуществом администрации ЭМР с расходов, предусмотренных на оценку недвижимости, признание прав и регулирование отношений по муниципальной собственности на ежемесячные взносы на капитальный ремонт общего имущества в многоквартирных домах </t>
  </si>
  <si>
    <t>Увеличиваются ассигнования Комитету ЖКХ, ТЭК, ТиС администрации ЭМР на выполнение работ по капитальному ремонту жилого фонда расположенного по адресу: г. Энгельс-23, р.п. Приволжский ул. Хлебная база №42, д.11, в рамках ВЦП «Предотвращение рисков, смягчение последствий чрезвычайных ситуаций техногенного характера в Энгельсском муниципальном районе в 2017 году»</t>
  </si>
  <si>
    <t xml:space="preserve">Перераспределяются ассигнования Комитету  ЖКХ, ТЭК, ТиС администрации ЭМР с расходов, предусмотренных на содержание технических средств организации дорожного движения и с расходов связанных с организацией ритуальных услуг и содержанием мест захоронений на расходы по содержанию, текущему и капитальному ремонту оборудования и сетей уличного освещения   </t>
  </si>
  <si>
    <t>Решение ЭГСД от 15.12.2017 г. №485/01</t>
  </si>
  <si>
    <t>Перераспределяются ассигнования Комитету  ЖКХ, ТЭК, ТиС администрации ЭМР за счет образовавшейся экономии в рамках проведения конкурсных процедур с расходов, предусмотренных на кап.ремонт дорог:</t>
  </si>
  <si>
    <t xml:space="preserve">на расходы по содержанию технических средств организации дорожного движения   </t>
  </si>
  <si>
    <t xml:space="preserve">на расходы по погашению кредиторской задолженности в рамках ведомственной целевой программы "Предотвращение рисков, смягчение последствий чрезвычайных ситуаций техногенного характера в Энгельсском муниципальном районе в 2016 году" </t>
  </si>
  <si>
    <t>Перераспределяются ассигнования Комитету  ЖКХ, ТЭК, ТиС администрации ЭМР за счет образовавшейся экономии в рамках проведения конкурсных процедур с расходов, предусмотренных на кап.ремонт дорог на расходы  связанные с организацией ритуальных услуг и содержанием мест захоронений</t>
  </si>
  <si>
    <t>Решение ЭГСД от 22.12.2017 г. №487/01</t>
  </si>
  <si>
    <t>Акцизы на нефтепродукты</t>
  </si>
  <si>
    <t xml:space="preserve">Доходы,  получаемые  в  виде  арендной  платы  за земельные участки </t>
  </si>
  <si>
    <t xml:space="preserve">Доходы от сдачи в аренду имущества </t>
  </si>
  <si>
    <t>Плата за наем (соцнайм)</t>
  </si>
  <si>
    <t>Доходы от продажи активов</t>
  </si>
  <si>
    <t>Штрафы,компенсация затрат</t>
  </si>
  <si>
    <t>Поправки подготовлены с учетом оперативных данных исполнения бюджета за 12 месяцев 2017 года</t>
  </si>
  <si>
    <t xml:space="preserve">Получение кредитов от кредитных организаций </t>
  </si>
  <si>
    <t>01</t>
  </si>
  <si>
    <t>Общегосударственные вопросы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</si>
  <si>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</si>
  <si>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</si>
  <si>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</si>
  <si>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</si>
  <si>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</si>
  <si>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 xml:space="preserve">Жилищно-коммунальное хозяйство 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</si>
  <si>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</si>
  <si>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</si>
  <si>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</si>
  <si>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</si>
  <si>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</si>
  <si>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</si>
  <si>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</si>
  <si>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</si>
  <si>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13</t>
  </si>
  <si>
    <t>Обслуживание государственного и муниципального долга</t>
  </si>
  <si>
    <t>14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</si>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</sst>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i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i/>
      <sz val="8"/>
      <color theme="3" tint="0.39997558519241921"/>
      <name val="Arial Narrow"/>
      <family val="2"/>
      <charset val="204"/>
    </font>
    <font>
      <sz val="8"/>
      <color rgb="FF000000"/>
      <name val="Arial Narrow"/>
      <family val="2"/>
      <charset val="204"/>
    </font>
    <font>
      <u/>
      <sz val="8"/>
      <color theme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/>
    </xf>
    <xf numFmtId="164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/>
    <xf numFmtId="0" fontId="7" fillId="3" borderId="6" xfId="0" applyFont="1" applyFill="1" applyBorder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Fill="1"/>
    <xf numFmtId="0" fontId="5" fillId="0" borderId="1" xfId="0" applyFont="1" applyBorder="1" applyAlignment="1">
      <alignment vertical="center"/>
    </xf>
    <xf numFmtId="0" fontId="8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9" fillId="3" borderId="5" xfId="1" applyFont="1" applyFill="1" applyBorder="1" applyAlignment="1" applyProtection="1"/>
    <xf numFmtId="0" fontId="5" fillId="0" borderId="1" xfId="0" applyFont="1" applyFill="1" applyBorder="1" applyAlignment="1">
      <alignment horizontal="left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9" fillId="3" borderId="4" xfId="1" applyNumberFormat="1" applyFont="1" applyFill="1" applyBorder="1" applyAlignment="1" applyProtection="1">
      <alignment horizontal="left"/>
    </xf>
    <xf numFmtId="49" fontId="9" fillId="3" borderId="5" xfId="1" applyNumberFormat="1" applyFont="1" applyFill="1" applyBorder="1" applyAlignment="1" applyProtection="1">
      <alignment horizontal="left"/>
    </xf>
    <xf numFmtId="49" fontId="9" fillId="3" borderId="6" xfId="1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engels.me/2010-06-08-17-24-21/2010-06-08-17-43-42/resheniya-engelsskogo-gorodskogo-soveta-deputatov-ot-2017-goda" TargetMode="External"/><Relationship Id="rId1" Type="http://schemas.openxmlformats.org/officeDocument/2006/relationships/hyperlink" Target="http://www.engels.me/2010-06-08-17-24-58/byudzhet-na-2017g/byudzh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zoomScale="145" zoomScaleNormal="145" workbookViewId="0">
      <pane ySplit="4" topLeftCell="A17" activePane="bottomLeft" state="frozen"/>
      <selection pane="bottomLeft" activeCell="B29" sqref="B29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16</v>
      </c>
      <c r="D4" s="9" t="s">
        <v>17</v>
      </c>
      <c r="E4" s="9" t="s">
        <v>18</v>
      </c>
      <c r="F4" s="9" t="s">
        <v>2</v>
      </c>
    </row>
    <row r="5" spans="1:6" x14ac:dyDescent="0.3">
      <c r="A5" s="86" t="s">
        <v>20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11</v>
      </c>
      <c r="C8" s="35">
        <v>267537.09999999998</v>
      </c>
      <c r="D8" s="35">
        <v>2416.1999999999998</v>
      </c>
      <c r="E8" s="35">
        <f t="shared" ref="E8" si="0">C8+D8</f>
        <v>269953.3</v>
      </c>
      <c r="F8" s="28"/>
    </row>
    <row r="9" spans="1:6" x14ac:dyDescent="0.3">
      <c r="A9" s="14"/>
      <c r="B9" s="15" t="s">
        <v>4</v>
      </c>
      <c r="C9" s="16"/>
      <c r="D9" s="16">
        <f>SUM(D8:D8)</f>
        <v>2416.1999999999998</v>
      </c>
      <c r="E9" s="16"/>
      <c r="F9" s="17"/>
    </row>
    <row r="10" spans="1:6" ht="18.75" customHeight="1" x14ac:dyDescent="0.3">
      <c r="A10" s="89" t="s">
        <v>7</v>
      </c>
      <c r="B10" s="90"/>
      <c r="C10" s="90"/>
      <c r="D10" s="90"/>
      <c r="E10" s="90"/>
      <c r="F10" s="91"/>
    </row>
    <row r="11" spans="1:6" ht="25.5" x14ac:dyDescent="0.3">
      <c r="A11" s="12"/>
      <c r="B11" s="26" t="s">
        <v>10</v>
      </c>
      <c r="C11" s="13">
        <v>0</v>
      </c>
      <c r="D11" s="13">
        <v>4288.7</v>
      </c>
      <c r="E11" s="13">
        <f>C11+D11</f>
        <v>4288.7</v>
      </c>
      <c r="F11" s="27" t="s">
        <v>21</v>
      </c>
    </row>
    <row r="12" spans="1:6" s="4" customFormat="1" x14ac:dyDescent="0.3">
      <c r="A12" s="14"/>
      <c r="B12" s="14" t="s">
        <v>4</v>
      </c>
      <c r="C12" s="18"/>
      <c r="D12" s="18">
        <f>SUM(D11:D11)</f>
        <v>4288.7</v>
      </c>
      <c r="E12" s="18"/>
      <c r="F12" s="14"/>
    </row>
    <row r="13" spans="1:6" x14ac:dyDescent="0.3">
      <c r="A13" s="92" t="s">
        <v>5</v>
      </c>
      <c r="B13" s="92"/>
      <c r="C13" s="92"/>
      <c r="D13" s="92"/>
      <c r="E13" s="92"/>
      <c r="F13" s="92"/>
    </row>
    <row r="14" spans="1:6" ht="38.25" x14ac:dyDescent="0.3">
      <c r="A14" s="25" t="s">
        <v>12</v>
      </c>
      <c r="B14" s="30" t="s">
        <v>13</v>
      </c>
      <c r="C14" s="33">
        <v>2653.2</v>
      </c>
      <c r="D14" s="33">
        <v>28.4</v>
      </c>
      <c r="E14" s="33">
        <f>C14+D14</f>
        <v>2681.6</v>
      </c>
      <c r="F14" s="23" t="s">
        <v>22</v>
      </c>
    </row>
    <row r="15" spans="1:6" s="29" customFormat="1" ht="31.5" customHeight="1" x14ac:dyDescent="0.3">
      <c r="A15" s="99" t="s">
        <v>3</v>
      </c>
      <c r="B15" s="96" t="s">
        <v>14</v>
      </c>
      <c r="C15" s="93">
        <v>233131.4</v>
      </c>
      <c r="D15" s="13">
        <v>1727.6</v>
      </c>
      <c r="E15" s="93">
        <f>C15+D15+D16+D17</f>
        <v>234876.5</v>
      </c>
      <c r="F15" s="23" t="s">
        <v>23</v>
      </c>
    </row>
    <row r="16" spans="1:6" s="29" customFormat="1" ht="51" x14ac:dyDescent="0.3">
      <c r="A16" s="100"/>
      <c r="B16" s="97"/>
      <c r="C16" s="94"/>
      <c r="D16" s="13">
        <v>12</v>
      </c>
      <c r="E16" s="94"/>
      <c r="F16" s="23" t="s">
        <v>24</v>
      </c>
    </row>
    <row r="17" spans="1:6" s="29" customFormat="1" ht="38.25" x14ac:dyDescent="0.3">
      <c r="A17" s="101"/>
      <c r="B17" s="98"/>
      <c r="C17" s="95"/>
      <c r="D17" s="13">
        <v>5.5</v>
      </c>
      <c r="E17" s="95"/>
      <c r="F17" s="24" t="s">
        <v>25</v>
      </c>
    </row>
    <row r="18" spans="1:6" s="29" customFormat="1" ht="26.25" x14ac:dyDescent="0.3">
      <c r="A18" s="99" t="s">
        <v>9</v>
      </c>
      <c r="B18" s="102" t="s">
        <v>14</v>
      </c>
      <c r="C18" s="93">
        <v>28082.5</v>
      </c>
      <c r="D18" s="13">
        <v>73.599999999999994</v>
      </c>
      <c r="E18" s="93">
        <f>C18+D18+D19+D20+D21</f>
        <v>33013.899999999994</v>
      </c>
      <c r="F18" s="32" t="s">
        <v>26</v>
      </c>
    </row>
    <row r="19" spans="1:6" s="29" customFormat="1" ht="26.25" x14ac:dyDescent="0.3">
      <c r="A19" s="100"/>
      <c r="B19" s="103"/>
      <c r="C19" s="94"/>
      <c r="D19" s="13">
        <v>1980.1</v>
      </c>
      <c r="E19" s="94"/>
      <c r="F19" s="32" t="s">
        <v>27</v>
      </c>
    </row>
    <row r="20" spans="1:6" s="29" customFormat="1" x14ac:dyDescent="0.3">
      <c r="A20" s="100"/>
      <c r="B20" s="103"/>
      <c r="C20" s="94"/>
      <c r="D20" s="13">
        <v>169.6</v>
      </c>
      <c r="E20" s="94"/>
      <c r="F20" s="32" t="s">
        <v>28</v>
      </c>
    </row>
    <row r="21" spans="1:6" s="29" customFormat="1" ht="39" x14ac:dyDescent="0.3">
      <c r="A21" s="101"/>
      <c r="B21" s="104"/>
      <c r="C21" s="95"/>
      <c r="D21" s="13">
        <v>2708.1</v>
      </c>
      <c r="E21" s="95"/>
      <c r="F21" s="32" t="s">
        <v>29</v>
      </c>
    </row>
    <row r="22" spans="1:6" s="3" customFormat="1" x14ac:dyDescent="0.3">
      <c r="A22" s="19"/>
      <c r="B22" s="15" t="s">
        <v>4</v>
      </c>
      <c r="C22" s="18"/>
      <c r="D22" s="18">
        <f>SUM(D14:D21)</f>
        <v>6704.9</v>
      </c>
      <c r="E22" s="18"/>
      <c r="F22" s="20"/>
    </row>
    <row r="23" spans="1:6" x14ac:dyDescent="0.3">
      <c r="A23" s="21" t="s">
        <v>19</v>
      </c>
      <c r="B23" s="21"/>
      <c r="C23" s="21"/>
      <c r="D23" s="82" t="s">
        <v>31</v>
      </c>
      <c r="E23" s="83"/>
      <c r="F23" s="84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</sheetData>
  <mergeCells count="14">
    <mergeCell ref="D23:F23"/>
    <mergeCell ref="A2:F2"/>
    <mergeCell ref="A5:F5"/>
    <mergeCell ref="A7:F7"/>
    <mergeCell ref="A10:F10"/>
    <mergeCell ref="A13:F13"/>
    <mergeCell ref="C15:C17"/>
    <mergeCell ref="E15:E17"/>
    <mergeCell ref="B15:B17"/>
    <mergeCell ref="A15:A17"/>
    <mergeCell ref="E18:E21"/>
    <mergeCell ref="C18:C21"/>
    <mergeCell ref="B18:B21"/>
    <mergeCell ref="A18:A21"/>
  </mergeCells>
  <hyperlinks>
    <hyperlink ref="D23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"/>
  <sheetViews>
    <sheetView zoomScale="145" zoomScaleNormal="145" workbookViewId="0">
      <pane ySplit="4" topLeftCell="A5" activePane="bottomLeft" state="frozen"/>
      <selection pane="bottomLeft" activeCell="C4" sqref="C4:E4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72</v>
      </c>
      <c r="D4" s="9" t="s">
        <v>73</v>
      </c>
      <c r="E4" s="9" t="s">
        <v>18</v>
      </c>
      <c r="F4" s="9" t="s">
        <v>2</v>
      </c>
    </row>
    <row r="5" spans="1:6" x14ac:dyDescent="0.3">
      <c r="A5" s="86" t="s">
        <v>92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hidden="1" x14ac:dyDescent="0.3">
      <c r="A7" s="89" t="s">
        <v>6</v>
      </c>
      <c r="B7" s="90"/>
      <c r="C7" s="90"/>
      <c r="D7" s="90"/>
      <c r="E7" s="90"/>
      <c r="F7" s="91"/>
    </row>
    <row r="8" spans="1:6" hidden="1" x14ac:dyDescent="0.3">
      <c r="A8" s="31"/>
      <c r="B8" s="34"/>
      <c r="C8" s="35"/>
      <c r="D8" s="35"/>
      <c r="E8" s="35"/>
      <c r="F8" s="28"/>
    </row>
    <row r="9" spans="1:6" hidden="1" x14ac:dyDescent="0.3">
      <c r="A9" s="31"/>
      <c r="B9" s="34"/>
      <c r="C9" s="35"/>
      <c r="D9" s="35"/>
      <c r="E9" s="35"/>
      <c r="F9" s="28"/>
    </row>
    <row r="10" spans="1:6" hidden="1" x14ac:dyDescent="0.3">
      <c r="A10" s="31"/>
      <c r="B10" s="34"/>
      <c r="C10" s="35"/>
      <c r="D10" s="35"/>
      <c r="E10" s="35"/>
      <c r="F10" s="28"/>
    </row>
    <row r="11" spans="1:6" hidden="1" x14ac:dyDescent="0.3">
      <c r="A11" s="31"/>
      <c r="B11" s="34"/>
      <c r="C11" s="35"/>
      <c r="D11" s="35"/>
      <c r="E11" s="35"/>
      <c r="F11" s="28"/>
    </row>
    <row r="12" spans="1:6" hidden="1" x14ac:dyDescent="0.3">
      <c r="A12" s="31"/>
      <c r="B12" s="34"/>
      <c r="C12" s="35"/>
      <c r="D12" s="35"/>
      <c r="E12" s="35"/>
      <c r="F12" s="28"/>
    </row>
    <row r="13" spans="1:6" hidden="1" x14ac:dyDescent="0.3">
      <c r="A13" s="31"/>
      <c r="B13" s="34"/>
      <c r="C13" s="35"/>
      <c r="D13" s="35"/>
      <c r="E13" s="35"/>
      <c r="F13" s="28"/>
    </row>
    <row r="14" spans="1:6" hidden="1" x14ac:dyDescent="0.3">
      <c r="A14" s="14"/>
      <c r="B14" s="15" t="s">
        <v>4</v>
      </c>
      <c r="C14" s="16"/>
      <c r="D14" s="16">
        <f>SUM(D8:D8)</f>
        <v>0</v>
      </c>
      <c r="E14" s="16"/>
      <c r="F14" s="17"/>
    </row>
    <row r="15" spans="1:6" ht="18.75" customHeight="1" x14ac:dyDescent="0.3">
      <c r="A15" s="89" t="s">
        <v>7</v>
      </c>
      <c r="B15" s="90"/>
      <c r="C15" s="90"/>
      <c r="D15" s="90"/>
      <c r="E15" s="90"/>
      <c r="F15" s="91"/>
    </row>
    <row r="16" spans="1:6" ht="25.5" x14ac:dyDescent="0.3">
      <c r="A16" s="12"/>
      <c r="B16" s="26" t="s">
        <v>93</v>
      </c>
      <c r="C16" s="13">
        <v>4288.7</v>
      </c>
      <c r="D16" s="13">
        <v>20000</v>
      </c>
      <c r="E16" s="13">
        <f>C16+D16</f>
        <v>24288.7</v>
      </c>
      <c r="F16" s="27"/>
    </row>
    <row r="17" spans="1:6" s="4" customFormat="1" x14ac:dyDescent="0.3">
      <c r="A17" s="14"/>
      <c r="B17" s="14" t="s">
        <v>4</v>
      </c>
      <c r="C17" s="18"/>
      <c r="D17" s="18">
        <f>SUM(D16:D16)</f>
        <v>20000</v>
      </c>
      <c r="E17" s="18"/>
      <c r="F17" s="14"/>
    </row>
    <row r="18" spans="1:6" x14ac:dyDescent="0.3">
      <c r="A18" s="92" t="s">
        <v>5</v>
      </c>
      <c r="B18" s="92"/>
      <c r="C18" s="92"/>
      <c r="D18" s="92"/>
      <c r="E18" s="92"/>
      <c r="F18" s="92"/>
    </row>
    <row r="19" spans="1:6" ht="38.25" x14ac:dyDescent="0.3">
      <c r="A19" s="53" t="s">
        <v>12</v>
      </c>
      <c r="B19" s="44" t="s">
        <v>81</v>
      </c>
      <c r="C19" s="49">
        <v>2772.1</v>
      </c>
      <c r="D19" s="33">
        <v>99.9</v>
      </c>
      <c r="E19" s="49">
        <f>C19+D19</f>
        <v>2872</v>
      </c>
      <c r="F19" s="55" t="s">
        <v>94</v>
      </c>
    </row>
    <row r="20" spans="1:6" ht="63.75" x14ac:dyDescent="0.3">
      <c r="A20" s="99" t="s">
        <v>3</v>
      </c>
      <c r="B20" s="96" t="s">
        <v>14</v>
      </c>
      <c r="C20" s="93">
        <v>517536.2</v>
      </c>
      <c r="D20" s="33">
        <v>8883.9</v>
      </c>
      <c r="E20" s="93">
        <f>C20+D20+D21</f>
        <v>520756</v>
      </c>
      <c r="F20" s="55" t="s">
        <v>87</v>
      </c>
    </row>
    <row r="21" spans="1:6" ht="114.75" x14ac:dyDescent="0.3">
      <c r="A21" s="101"/>
      <c r="B21" s="98"/>
      <c r="C21" s="95"/>
      <c r="D21" s="33">
        <v>-5664.1</v>
      </c>
      <c r="E21" s="95"/>
      <c r="F21" s="55" t="s">
        <v>88</v>
      </c>
    </row>
    <row r="22" spans="1:6" ht="25.5" x14ac:dyDescent="0.3">
      <c r="A22" s="25" t="s">
        <v>9</v>
      </c>
      <c r="B22" s="56" t="s">
        <v>39</v>
      </c>
      <c r="C22" s="33">
        <v>79586.899999999994</v>
      </c>
      <c r="D22" s="33">
        <v>4521.3999999999996</v>
      </c>
      <c r="E22" s="33">
        <f>C22+D22</f>
        <v>84108.299999999988</v>
      </c>
      <c r="F22" s="55" t="s">
        <v>89</v>
      </c>
    </row>
    <row r="23" spans="1:6" ht="76.5" x14ac:dyDescent="0.3">
      <c r="A23" s="54" t="s">
        <v>70</v>
      </c>
      <c r="B23" s="52" t="s">
        <v>71</v>
      </c>
      <c r="C23" s="50">
        <v>123178.4</v>
      </c>
      <c r="D23" s="51">
        <v>5018</v>
      </c>
      <c r="E23" s="33">
        <f>C23+D23</f>
        <v>128196.4</v>
      </c>
      <c r="F23" s="55" t="s">
        <v>90</v>
      </c>
    </row>
    <row r="24" spans="1:6" ht="25.5" x14ac:dyDescent="0.3">
      <c r="A24" s="53" t="s">
        <v>65</v>
      </c>
      <c r="B24" s="44" t="s">
        <v>66</v>
      </c>
      <c r="C24" s="49">
        <v>91000</v>
      </c>
      <c r="D24" s="33">
        <v>7140.9</v>
      </c>
      <c r="E24" s="49">
        <f>C24+D24</f>
        <v>98140.9</v>
      </c>
      <c r="F24" s="55" t="s">
        <v>91</v>
      </c>
    </row>
    <row r="25" spans="1:6" s="3" customFormat="1" x14ac:dyDescent="0.3">
      <c r="A25" s="19"/>
      <c r="B25" s="15" t="s">
        <v>4</v>
      </c>
      <c r="C25" s="18"/>
      <c r="D25" s="18">
        <f>SUM(D19:D24)</f>
        <v>20000</v>
      </c>
      <c r="E25" s="18"/>
      <c r="F25" s="20"/>
    </row>
    <row r="26" spans="1:6" x14ac:dyDescent="0.3">
      <c r="A26" s="21" t="s">
        <v>19</v>
      </c>
      <c r="B26" s="21"/>
      <c r="C26" s="21"/>
      <c r="D26" s="82" t="s">
        <v>31</v>
      </c>
      <c r="E26" s="83"/>
      <c r="F26" s="84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  <row r="31" spans="1:6" x14ac:dyDescent="0.3">
      <c r="A31" s="5"/>
      <c r="B31" s="6"/>
      <c r="C31" s="7"/>
      <c r="D31" s="7"/>
      <c r="E31" s="7"/>
      <c r="F31" s="6"/>
    </row>
    <row r="32" spans="1:6" x14ac:dyDescent="0.3">
      <c r="A32" s="5"/>
      <c r="B32" s="6"/>
      <c r="C32" s="7"/>
      <c r="D32" s="7"/>
      <c r="E32" s="7"/>
      <c r="F32" s="6"/>
    </row>
    <row r="33" spans="1:6" x14ac:dyDescent="0.3">
      <c r="A33" s="5"/>
      <c r="B33" s="6"/>
      <c r="C33" s="7"/>
      <c r="D33" s="7"/>
      <c r="E33" s="7"/>
      <c r="F33" s="6"/>
    </row>
  </sheetData>
  <mergeCells count="10">
    <mergeCell ref="A2:F2"/>
    <mergeCell ref="A5:F5"/>
    <mergeCell ref="A7:F7"/>
    <mergeCell ref="A15:F15"/>
    <mergeCell ref="A18:F18"/>
    <mergeCell ref="D26:F26"/>
    <mergeCell ref="A20:A21"/>
    <mergeCell ref="B20:B21"/>
    <mergeCell ref="C20:C21"/>
    <mergeCell ref="E20:E21"/>
  </mergeCells>
  <hyperlinks>
    <hyperlink ref="D26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scale="97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45" zoomScaleNormal="145" workbookViewId="0">
      <pane ySplit="4" topLeftCell="A5" activePane="bottomLeft" state="frozen"/>
      <selection pane="bottomLeft" activeCell="B23" sqref="B23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72</v>
      </c>
      <c r="D4" s="9" t="s">
        <v>73</v>
      </c>
      <c r="E4" s="9" t="s">
        <v>18</v>
      </c>
      <c r="F4" s="9" t="s">
        <v>2</v>
      </c>
    </row>
    <row r="5" spans="1:6" x14ac:dyDescent="0.3">
      <c r="A5" s="86" t="s">
        <v>95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51</v>
      </c>
      <c r="C8" s="35">
        <v>5304.4</v>
      </c>
      <c r="D8" s="35">
        <v>1000</v>
      </c>
      <c r="E8" s="35">
        <f t="shared" ref="E8:E9" si="0">C8+D8</f>
        <v>6304.4</v>
      </c>
      <c r="F8" s="28"/>
    </row>
    <row r="9" spans="1:6" x14ac:dyDescent="0.3">
      <c r="A9" s="31"/>
      <c r="B9" s="34" t="s">
        <v>61</v>
      </c>
      <c r="C9" s="35">
        <v>99228.7</v>
      </c>
      <c r="D9" s="35">
        <v>7129.2</v>
      </c>
      <c r="E9" s="35">
        <f t="shared" si="0"/>
        <v>106357.9</v>
      </c>
      <c r="F9" s="28"/>
    </row>
    <row r="10" spans="1:6" x14ac:dyDescent="0.3">
      <c r="A10" s="14"/>
      <c r="B10" s="15" t="s">
        <v>4</v>
      </c>
      <c r="C10" s="16"/>
      <c r="D10" s="16">
        <f>SUM(D8:D9)</f>
        <v>8129.2</v>
      </c>
      <c r="E10" s="16"/>
      <c r="F10" s="17"/>
    </row>
    <row r="11" spans="1:6" ht="18.75" hidden="1" customHeight="1" x14ac:dyDescent="0.3">
      <c r="A11" s="89" t="s">
        <v>7</v>
      </c>
      <c r="B11" s="90"/>
      <c r="C11" s="90"/>
      <c r="D11" s="90"/>
      <c r="E11" s="90"/>
      <c r="F11" s="91"/>
    </row>
    <row r="12" spans="1:6" ht="25.5" hidden="1" x14ac:dyDescent="0.3">
      <c r="A12" s="12"/>
      <c r="B12" s="26" t="s">
        <v>10</v>
      </c>
      <c r="C12" s="13"/>
      <c r="D12" s="13"/>
      <c r="E12" s="13">
        <f>C12+D12</f>
        <v>0</v>
      </c>
      <c r="F12" s="27" t="s">
        <v>21</v>
      </c>
    </row>
    <row r="13" spans="1:6" s="4" customFormat="1" hidden="1" x14ac:dyDescent="0.3">
      <c r="A13" s="14"/>
      <c r="B13" s="14" t="s">
        <v>4</v>
      </c>
      <c r="C13" s="18"/>
      <c r="D13" s="18">
        <f>SUM(D12:D12)</f>
        <v>0</v>
      </c>
      <c r="E13" s="18"/>
      <c r="F13" s="14"/>
    </row>
    <row r="14" spans="1:6" x14ac:dyDescent="0.3">
      <c r="A14" s="92" t="s">
        <v>5</v>
      </c>
      <c r="B14" s="92"/>
      <c r="C14" s="92"/>
      <c r="D14" s="92"/>
      <c r="E14" s="92"/>
      <c r="F14" s="92"/>
    </row>
    <row r="15" spans="1:6" ht="38.25" x14ac:dyDescent="0.3">
      <c r="A15" s="25" t="s">
        <v>12</v>
      </c>
      <c r="B15" s="30" t="s">
        <v>13</v>
      </c>
      <c r="C15" s="33">
        <v>2872</v>
      </c>
      <c r="D15" s="33">
        <v>99</v>
      </c>
      <c r="E15" s="33">
        <f>C15+D15</f>
        <v>2971</v>
      </c>
      <c r="F15" s="23" t="s">
        <v>96</v>
      </c>
    </row>
    <row r="16" spans="1:6" ht="38.25" x14ac:dyDescent="0.3">
      <c r="A16" s="99" t="s">
        <v>3</v>
      </c>
      <c r="B16" s="96" t="s">
        <v>14</v>
      </c>
      <c r="C16" s="93">
        <v>520756</v>
      </c>
      <c r="D16" s="33">
        <v>5980</v>
      </c>
      <c r="E16" s="93">
        <f>C16+D16+D17</f>
        <v>527736</v>
      </c>
      <c r="F16" s="23" t="s">
        <v>97</v>
      </c>
    </row>
    <row r="17" spans="1:6" ht="25.5" x14ac:dyDescent="0.3">
      <c r="A17" s="101"/>
      <c r="B17" s="98"/>
      <c r="C17" s="95"/>
      <c r="D17" s="33">
        <v>1000</v>
      </c>
      <c r="E17" s="95"/>
      <c r="F17" s="23" t="s">
        <v>98</v>
      </c>
    </row>
    <row r="18" spans="1:6" ht="25.5" x14ac:dyDescent="0.3">
      <c r="A18" s="99" t="s">
        <v>9</v>
      </c>
      <c r="B18" s="96" t="s">
        <v>39</v>
      </c>
      <c r="C18" s="93">
        <f>84108.3+598.7</f>
        <v>84707</v>
      </c>
      <c r="D18" s="33">
        <v>1048.5999999999999</v>
      </c>
      <c r="E18" s="93">
        <f>C18+D18+D19</f>
        <v>85757.200000000012</v>
      </c>
      <c r="F18" s="23" t="s">
        <v>99</v>
      </c>
    </row>
    <row r="19" spans="1:6" ht="25.5" x14ac:dyDescent="0.3">
      <c r="A19" s="101"/>
      <c r="B19" s="98"/>
      <c r="C19" s="95"/>
      <c r="D19" s="33">
        <v>1.6</v>
      </c>
      <c r="E19" s="95"/>
      <c r="F19" s="23" t="s">
        <v>100</v>
      </c>
    </row>
    <row r="20" spans="1:6" s="3" customFormat="1" x14ac:dyDescent="0.3">
      <c r="A20" s="19"/>
      <c r="B20" s="15" t="s">
        <v>4</v>
      </c>
      <c r="C20" s="18"/>
      <c r="D20" s="18">
        <f>SUM(D15:D19)</f>
        <v>8129.2000000000007</v>
      </c>
      <c r="E20" s="18"/>
      <c r="F20" s="20"/>
    </row>
    <row r="21" spans="1:6" x14ac:dyDescent="0.3">
      <c r="A21" s="21" t="s">
        <v>19</v>
      </c>
      <c r="B21" s="21"/>
      <c r="C21" s="21"/>
      <c r="D21" s="82" t="s">
        <v>31</v>
      </c>
      <c r="E21" s="83"/>
      <c r="F21" s="84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14">
    <mergeCell ref="A2:F2"/>
    <mergeCell ref="A5:F5"/>
    <mergeCell ref="A7:F7"/>
    <mergeCell ref="A11:F11"/>
    <mergeCell ref="A14:F14"/>
    <mergeCell ref="D21:F21"/>
    <mergeCell ref="A16:A17"/>
    <mergeCell ref="B16:B17"/>
    <mergeCell ref="C16:C17"/>
    <mergeCell ref="E16:E17"/>
    <mergeCell ref="A18:A19"/>
    <mergeCell ref="B18:B19"/>
    <mergeCell ref="C18:C19"/>
    <mergeCell ref="E18:E19"/>
  </mergeCells>
  <hyperlinks>
    <hyperlink ref="D21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zoomScale="145" zoomScaleNormal="145" workbookViewId="0">
      <pane ySplit="4" topLeftCell="A15" activePane="bottomLeft" state="frozen"/>
      <selection pane="bottomLeft" activeCell="F19" sqref="F19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72</v>
      </c>
      <c r="D4" s="9" t="s">
        <v>73</v>
      </c>
      <c r="E4" s="9" t="s">
        <v>18</v>
      </c>
      <c r="F4" s="9" t="s">
        <v>2</v>
      </c>
    </row>
    <row r="5" spans="1:6" x14ac:dyDescent="0.3">
      <c r="A5" s="86" t="s">
        <v>101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79</v>
      </c>
      <c r="C8" s="35">
        <v>273987.20000000001</v>
      </c>
      <c r="D8" s="35">
        <v>1300</v>
      </c>
      <c r="E8" s="35">
        <f t="shared" ref="E8:E10" si="0">C8+D8</f>
        <v>275287.2</v>
      </c>
      <c r="F8" s="28"/>
    </row>
    <row r="9" spans="1:6" x14ac:dyDescent="0.3">
      <c r="A9" s="31"/>
      <c r="B9" s="34" t="s">
        <v>61</v>
      </c>
      <c r="C9" s="35">
        <v>106357.9</v>
      </c>
      <c r="D9" s="35">
        <v>6699.1</v>
      </c>
      <c r="E9" s="35">
        <f t="shared" si="0"/>
        <v>113057</v>
      </c>
      <c r="F9" s="28"/>
    </row>
    <row r="10" spans="1:6" ht="51" x14ac:dyDescent="0.3">
      <c r="A10" s="31"/>
      <c r="B10" s="26" t="s">
        <v>102</v>
      </c>
      <c r="C10" s="35">
        <v>6225</v>
      </c>
      <c r="D10" s="35">
        <v>15219.9</v>
      </c>
      <c r="E10" s="35">
        <f t="shared" si="0"/>
        <v>21444.9</v>
      </c>
      <c r="F10" s="28"/>
    </row>
    <row r="11" spans="1:6" x14ac:dyDescent="0.3">
      <c r="A11" s="14"/>
      <c r="B11" s="15" t="s">
        <v>4</v>
      </c>
      <c r="C11" s="16"/>
      <c r="D11" s="16">
        <f>SUM(D8:D10)</f>
        <v>23219</v>
      </c>
      <c r="E11" s="16"/>
      <c r="F11" s="17"/>
    </row>
    <row r="12" spans="1:6" ht="18.75" hidden="1" customHeight="1" x14ac:dyDescent="0.3">
      <c r="A12" s="89" t="s">
        <v>7</v>
      </c>
      <c r="B12" s="90"/>
      <c r="C12" s="90"/>
      <c r="D12" s="90"/>
      <c r="E12" s="90"/>
      <c r="F12" s="91"/>
    </row>
    <row r="13" spans="1:6" ht="25.5" hidden="1" x14ac:dyDescent="0.3">
      <c r="A13" s="12"/>
      <c r="B13" s="26" t="s">
        <v>10</v>
      </c>
      <c r="C13" s="13"/>
      <c r="D13" s="13"/>
      <c r="E13" s="13">
        <f>C13+D13</f>
        <v>0</v>
      </c>
      <c r="F13" s="27" t="s">
        <v>21</v>
      </c>
    </row>
    <row r="14" spans="1:6" s="4" customFormat="1" hidden="1" x14ac:dyDescent="0.3">
      <c r="A14" s="14"/>
      <c r="B14" s="14" t="s">
        <v>4</v>
      </c>
      <c r="C14" s="18"/>
      <c r="D14" s="18">
        <f>SUM(D13:D13)</f>
        <v>0</v>
      </c>
      <c r="E14" s="18"/>
      <c r="F14" s="14"/>
    </row>
    <row r="15" spans="1:6" x14ac:dyDescent="0.3">
      <c r="A15" s="92" t="s">
        <v>5</v>
      </c>
      <c r="B15" s="92"/>
      <c r="C15" s="92"/>
      <c r="D15" s="92"/>
      <c r="E15" s="92"/>
      <c r="F15" s="92"/>
    </row>
    <row r="16" spans="1:6" ht="38.25" x14ac:dyDescent="0.3">
      <c r="A16" s="99" t="s">
        <v>12</v>
      </c>
      <c r="B16" s="96" t="s">
        <v>13</v>
      </c>
      <c r="C16" s="93">
        <v>2971</v>
      </c>
      <c r="D16" s="33">
        <v>150.9</v>
      </c>
      <c r="E16" s="93">
        <f>C16+D16+D17</f>
        <v>3168.3</v>
      </c>
      <c r="F16" s="23" t="s">
        <v>103</v>
      </c>
    </row>
    <row r="17" spans="1:6" ht="25.5" x14ac:dyDescent="0.3">
      <c r="A17" s="101"/>
      <c r="B17" s="98"/>
      <c r="C17" s="95"/>
      <c r="D17" s="33">
        <v>46.4</v>
      </c>
      <c r="E17" s="95"/>
      <c r="F17" s="23" t="s">
        <v>104</v>
      </c>
    </row>
    <row r="18" spans="1:6" ht="51" x14ac:dyDescent="0.3">
      <c r="A18" s="59" t="s">
        <v>105</v>
      </c>
      <c r="B18" s="61" t="s">
        <v>106</v>
      </c>
      <c r="C18" s="57">
        <v>8792.4</v>
      </c>
      <c r="D18" s="33">
        <v>236.3</v>
      </c>
      <c r="E18" s="57">
        <f>C18+D18</f>
        <v>9028.6999999999989</v>
      </c>
      <c r="F18" s="23" t="s">
        <v>108</v>
      </c>
    </row>
    <row r="19" spans="1:6" ht="38.25" x14ac:dyDescent="0.3">
      <c r="A19" s="25" t="s">
        <v>3</v>
      </c>
      <c r="B19" s="30" t="s">
        <v>14</v>
      </c>
      <c r="C19" s="33">
        <v>527736</v>
      </c>
      <c r="D19" s="33">
        <v>1300</v>
      </c>
      <c r="E19" s="33">
        <f>C19+D19</f>
        <v>529036</v>
      </c>
      <c r="F19" s="23" t="s">
        <v>97</v>
      </c>
    </row>
    <row r="20" spans="1:6" ht="25.5" x14ac:dyDescent="0.3">
      <c r="A20" s="99" t="s">
        <v>9</v>
      </c>
      <c r="B20" s="96" t="s">
        <v>39</v>
      </c>
      <c r="C20" s="93">
        <v>85757.2</v>
      </c>
      <c r="D20" s="33">
        <v>1295.5</v>
      </c>
      <c r="E20" s="93">
        <f>C20+D20+D21</f>
        <v>87242.599999999991</v>
      </c>
      <c r="F20" s="23" t="s">
        <v>99</v>
      </c>
    </row>
    <row r="21" spans="1:6" ht="51" x14ac:dyDescent="0.3">
      <c r="A21" s="101"/>
      <c r="B21" s="98"/>
      <c r="C21" s="95"/>
      <c r="D21" s="33">
        <v>189.9</v>
      </c>
      <c r="E21" s="95"/>
      <c r="F21" s="23" t="s">
        <v>107</v>
      </c>
    </row>
    <row r="22" spans="1:6" ht="25.5" x14ac:dyDescent="0.3">
      <c r="A22" s="60" t="s">
        <v>65</v>
      </c>
      <c r="B22" s="70" t="s">
        <v>66</v>
      </c>
      <c r="C22" s="58">
        <v>98140.9</v>
      </c>
      <c r="D22" s="33">
        <v>20000</v>
      </c>
      <c r="E22" s="58">
        <f>C22+D22</f>
        <v>118140.9</v>
      </c>
      <c r="F22" s="23" t="s">
        <v>91</v>
      </c>
    </row>
    <row r="23" spans="1:6" s="3" customFormat="1" x14ac:dyDescent="0.3">
      <c r="A23" s="19"/>
      <c r="B23" s="15" t="s">
        <v>4</v>
      </c>
      <c r="C23" s="18"/>
      <c r="D23" s="18">
        <f>SUM(D16:D22)</f>
        <v>23219</v>
      </c>
      <c r="E23" s="18"/>
      <c r="F23" s="20"/>
    </row>
    <row r="24" spans="1:6" x14ac:dyDescent="0.3">
      <c r="A24" s="21" t="s">
        <v>19</v>
      </c>
      <c r="B24" s="21"/>
      <c r="C24" s="21"/>
      <c r="D24" s="82" t="s">
        <v>31</v>
      </c>
      <c r="E24" s="83"/>
      <c r="F24" s="84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  <row r="31" spans="1:6" x14ac:dyDescent="0.3">
      <c r="A31" s="5"/>
      <c r="B31" s="6"/>
      <c r="C31" s="7"/>
      <c r="D31" s="7"/>
      <c r="E31" s="7"/>
      <c r="F31" s="6"/>
    </row>
  </sheetData>
  <mergeCells count="14">
    <mergeCell ref="A20:A21"/>
    <mergeCell ref="B20:B21"/>
    <mergeCell ref="C20:C21"/>
    <mergeCell ref="E20:E21"/>
    <mergeCell ref="D24:F24"/>
    <mergeCell ref="A16:A17"/>
    <mergeCell ref="B16:B17"/>
    <mergeCell ref="C16:C17"/>
    <mergeCell ref="E16:E17"/>
    <mergeCell ref="A2:F2"/>
    <mergeCell ref="A5:F5"/>
    <mergeCell ref="A7:F7"/>
    <mergeCell ref="A12:F12"/>
    <mergeCell ref="A15:F15"/>
  </mergeCells>
  <hyperlinks>
    <hyperlink ref="D24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zoomScale="145" zoomScaleNormal="145" workbookViewId="0">
      <pane ySplit="4" topLeftCell="A5" activePane="bottomLeft" state="frozen"/>
      <selection pane="bottomLeft" activeCell="E20" sqref="E20:E23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72</v>
      </c>
      <c r="D4" s="9" t="s">
        <v>73</v>
      </c>
      <c r="E4" s="9" t="s">
        <v>18</v>
      </c>
      <c r="F4" s="9" t="s">
        <v>2</v>
      </c>
    </row>
    <row r="5" spans="1:6" x14ac:dyDescent="0.3">
      <c r="A5" s="86" t="s">
        <v>109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79</v>
      </c>
      <c r="C8" s="35">
        <v>275287.2</v>
      </c>
      <c r="D8" s="35">
        <v>4909.7</v>
      </c>
      <c r="E8" s="35">
        <f t="shared" ref="E8:E10" si="0">C8+D8</f>
        <v>280196.90000000002</v>
      </c>
      <c r="F8" s="28"/>
    </row>
    <row r="9" spans="1:6" x14ac:dyDescent="0.3">
      <c r="A9" s="31"/>
      <c r="B9" s="34" t="s">
        <v>61</v>
      </c>
      <c r="C9" s="35">
        <v>113057</v>
      </c>
      <c r="D9" s="35">
        <v>20000</v>
      </c>
      <c r="E9" s="35">
        <f t="shared" si="0"/>
        <v>133057</v>
      </c>
      <c r="F9" s="28"/>
    </row>
    <row r="10" spans="1:6" x14ac:dyDescent="0.3">
      <c r="A10" s="31"/>
      <c r="B10" s="26" t="s">
        <v>110</v>
      </c>
      <c r="C10" s="35">
        <v>140000</v>
      </c>
      <c r="D10" s="35">
        <v>30000</v>
      </c>
      <c r="E10" s="35">
        <f t="shared" si="0"/>
        <v>170000</v>
      </c>
      <c r="F10" s="28"/>
    </row>
    <row r="11" spans="1:6" x14ac:dyDescent="0.3">
      <c r="A11" s="14"/>
      <c r="B11" s="15" t="s">
        <v>4</v>
      </c>
      <c r="C11" s="16"/>
      <c r="D11" s="16">
        <f>SUM(D8:D10)</f>
        <v>54909.7</v>
      </c>
      <c r="E11" s="16"/>
      <c r="F11" s="17"/>
    </row>
    <row r="12" spans="1:6" ht="18.75" hidden="1" customHeight="1" x14ac:dyDescent="0.3">
      <c r="A12" s="89" t="s">
        <v>7</v>
      </c>
      <c r="B12" s="90"/>
      <c r="C12" s="90"/>
      <c r="D12" s="90"/>
      <c r="E12" s="90"/>
      <c r="F12" s="91"/>
    </row>
    <row r="13" spans="1:6" ht="25.5" hidden="1" x14ac:dyDescent="0.3">
      <c r="A13" s="12"/>
      <c r="B13" s="26" t="s">
        <v>10</v>
      </c>
      <c r="C13" s="13"/>
      <c r="D13" s="13"/>
      <c r="E13" s="13">
        <f>C13+D13</f>
        <v>0</v>
      </c>
      <c r="F13" s="27" t="s">
        <v>21</v>
      </c>
    </row>
    <row r="14" spans="1:6" s="4" customFormat="1" hidden="1" x14ac:dyDescent="0.3">
      <c r="A14" s="14"/>
      <c r="B14" s="14" t="s">
        <v>4</v>
      </c>
      <c r="C14" s="18"/>
      <c r="D14" s="18">
        <f>SUM(D13:D13)</f>
        <v>0</v>
      </c>
      <c r="E14" s="18"/>
      <c r="F14" s="14"/>
    </row>
    <row r="15" spans="1:6" x14ac:dyDescent="0.3">
      <c r="A15" s="92" t="s">
        <v>5</v>
      </c>
      <c r="B15" s="92"/>
      <c r="C15" s="92"/>
      <c r="D15" s="92"/>
      <c r="E15" s="92"/>
      <c r="F15" s="92"/>
    </row>
    <row r="16" spans="1:6" ht="25.5" x14ac:dyDescent="0.3">
      <c r="A16" s="67" t="s">
        <v>12</v>
      </c>
      <c r="B16" s="44" t="s">
        <v>13</v>
      </c>
      <c r="C16" s="62">
        <v>3168.3</v>
      </c>
      <c r="D16" s="33">
        <v>18</v>
      </c>
      <c r="E16" s="62">
        <f>C16+D16</f>
        <v>3186.3</v>
      </c>
      <c r="F16" s="23" t="s">
        <v>111</v>
      </c>
    </row>
    <row r="17" spans="1:6" ht="38.25" x14ac:dyDescent="0.3">
      <c r="A17" s="99" t="s">
        <v>3</v>
      </c>
      <c r="B17" s="96" t="s">
        <v>14</v>
      </c>
      <c r="C17" s="93">
        <v>529036</v>
      </c>
      <c r="D17" s="33">
        <v>17627.099999999999</v>
      </c>
      <c r="E17" s="93">
        <f>C17+D17+D18</f>
        <v>545935.1</v>
      </c>
      <c r="F17" s="23" t="s">
        <v>97</v>
      </c>
    </row>
    <row r="18" spans="1:6" ht="63.75" x14ac:dyDescent="0.3">
      <c r="A18" s="101"/>
      <c r="B18" s="98"/>
      <c r="C18" s="95"/>
      <c r="D18" s="33">
        <v>-728</v>
      </c>
      <c r="E18" s="95"/>
      <c r="F18" s="23" t="s">
        <v>112</v>
      </c>
    </row>
    <row r="19" spans="1:6" ht="38.25" x14ac:dyDescent="0.3">
      <c r="A19" s="68" t="s">
        <v>80</v>
      </c>
      <c r="B19" s="65" t="s">
        <v>82</v>
      </c>
      <c r="C19" s="63">
        <v>8392.6</v>
      </c>
      <c r="D19" s="33">
        <v>30</v>
      </c>
      <c r="E19" s="63">
        <f>C19+D19</f>
        <v>8422.6</v>
      </c>
      <c r="F19" s="23" t="s">
        <v>113</v>
      </c>
    </row>
    <row r="20" spans="1:6" ht="25.5" x14ac:dyDescent="0.3">
      <c r="A20" s="99" t="s">
        <v>9</v>
      </c>
      <c r="B20" s="96" t="s">
        <v>39</v>
      </c>
      <c r="C20" s="93">
        <f>87242.6-64.9</f>
        <v>87177.700000000012</v>
      </c>
      <c r="D20" s="33">
        <v>9053.4</v>
      </c>
      <c r="E20" s="93">
        <f>C20+D20+D21+D22+D23</f>
        <v>95126.6</v>
      </c>
      <c r="F20" s="23" t="s">
        <v>119</v>
      </c>
    </row>
    <row r="21" spans="1:6" ht="32.25" customHeight="1" x14ac:dyDescent="0.3">
      <c r="A21" s="100"/>
      <c r="B21" s="97"/>
      <c r="C21" s="94"/>
      <c r="D21" s="33">
        <v>321.5</v>
      </c>
      <c r="E21" s="94"/>
      <c r="F21" s="23" t="s">
        <v>115</v>
      </c>
    </row>
    <row r="22" spans="1:6" ht="63.75" x14ac:dyDescent="0.3">
      <c r="A22" s="100"/>
      <c r="B22" s="97"/>
      <c r="C22" s="94"/>
      <c r="D22" s="33">
        <v>74</v>
      </c>
      <c r="E22" s="94"/>
      <c r="F22" s="23" t="s">
        <v>114</v>
      </c>
    </row>
    <row r="23" spans="1:6" ht="51" x14ac:dyDescent="0.3">
      <c r="A23" s="101"/>
      <c r="B23" s="98"/>
      <c r="C23" s="95"/>
      <c r="D23" s="33">
        <v>-1500</v>
      </c>
      <c r="E23" s="95"/>
      <c r="F23" s="23" t="s">
        <v>116</v>
      </c>
    </row>
    <row r="24" spans="1:6" ht="38.25" x14ac:dyDescent="0.3">
      <c r="A24" s="69" t="s">
        <v>70</v>
      </c>
      <c r="B24" s="66" t="s">
        <v>71</v>
      </c>
      <c r="C24" s="64">
        <f>127597.7+64.9</f>
        <v>127662.59999999999</v>
      </c>
      <c r="D24" s="64">
        <v>-2747.1</v>
      </c>
      <c r="E24" s="64">
        <f>C24+D24</f>
        <v>124915.49999999999</v>
      </c>
      <c r="F24" s="23" t="s">
        <v>117</v>
      </c>
    </row>
    <row r="25" spans="1:6" ht="76.5" x14ac:dyDescent="0.3">
      <c r="A25" s="69" t="s">
        <v>54</v>
      </c>
      <c r="B25" s="66" t="s">
        <v>55</v>
      </c>
      <c r="C25" s="64">
        <v>65001.8</v>
      </c>
      <c r="D25" s="33">
        <v>12760.8</v>
      </c>
      <c r="E25" s="64">
        <f>C25+D25</f>
        <v>77762.600000000006</v>
      </c>
      <c r="F25" s="23" t="s">
        <v>118</v>
      </c>
    </row>
    <row r="26" spans="1:6" ht="25.5" x14ac:dyDescent="0.3">
      <c r="A26" s="69" t="s">
        <v>65</v>
      </c>
      <c r="B26" s="66" t="s">
        <v>66</v>
      </c>
      <c r="C26" s="64">
        <v>118140.9</v>
      </c>
      <c r="D26" s="33">
        <v>20000</v>
      </c>
      <c r="E26" s="64">
        <f>C26+D26</f>
        <v>138140.9</v>
      </c>
      <c r="F26" s="23" t="s">
        <v>91</v>
      </c>
    </row>
    <row r="27" spans="1:6" s="3" customFormat="1" x14ac:dyDescent="0.3">
      <c r="A27" s="19"/>
      <c r="B27" s="15" t="s">
        <v>4</v>
      </c>
      <c r="C27" s="18"/>
      <c r="D27" s="18">
        <f>SUM(D16:D26)</f>
        <v>54909.7</v>
      </c>
      <c r="E27" s="18"/>
      <c r="F27" s="20"/>
    </row>
    <row r="28" spans="1:6" x14ac:dyDescent="0.3">
      <c r="A28" s="21" t="s">
        <v>19</v>
      </c>
      <c r="B28" s="21"/>
      <c r="C28" s="21"/>
      <c r="D28" s="82" t="s">
        <v>31</v>
      </c>
      <c r="E28" s="83"/>
      <c r="F28" s="84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  <row r="31" spans="1:6" x14ac:dyDescent="0.3">
      <c r="A31" s="5"/>
      <c r="B31" s="6"/>
      <c r="C31" s="7"/>
      <c r="D31" s="7"/>
      <c r="E31" s="7"/>
      <c r="F31" s="6"/>
    </row>
    <row r="32" spans="1:6" x14ac:dyDescent="0.3">
      <c r="A32" s="5"/>
      <c r="B32" s="6"/>
      <c r="C32" s="7"/>
      <c r="D32" s="7"/>
      <c r="E32" s="7"/>
      <c r="F32" s="6"/>
    </row>
    <row r="33" spans="1:6" x14ac:dyDescent="0.3">
      <c r="A33" s="5"/>
      <c r="B33" s="6"/>
      <c r="C33" s="7"/>
      <c r="D33" s="7"/>
      <c r="E33" s="7"/>
      <c r="F33" s="6"/>
    </row>
    <row r="34" spans="1:6" x14ac:dyDescent="0.3">
      <c r="A34" s="5"/>
      <c r="B34" s="6"/>
      <c r="C34" s="7"/>
      <c r="D34" s="7"/>
      <c r="E34" s="7"/>
      <c r="F34" s="6"/>
    </row>
    <row r="35" spans="1:6" x14ac:dyDescent="0.3">
      <c r="A35" s="5"/>
      <c r="B35" s="6"/>
      <c r="C35" s="7"/>
      <c r="D35" s="7"/>
      <c r="E35" s="7"/>
      <c r="F35" s="6"/>
    </row>
  </sheetData>
  <mergeCells count="14">
    <mergeCell ref="E17:E18"/>
    <mergeCell ref="C17:C18"/>
    <mergeCell ref="B17:B18"/>
    <mergeCell ref="A17:A18"/>
    <mergeCell ref="A2:F2"/>
    <mergeCell ref="A5:F5"/>
    <mergeCell ref="A7:F7"/>
    <mergeCell ref="A12:F12"/>
    <mergeCell ref="A15:F15"/>
    <mergeCell ref="E20:E23"/>
    <mergeCell ref="C20:C23"/>
    <mergeCell ref="B20:B23"/>
    <mergeCell ref="A20:A23"/>
    <mergeCell ref="D28:F28"/>
  </mergeCells>
  <hyperlinks>
    <hyperlink ref="D28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scale="76" orientation="landscape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opLeftCell="B1" zoomScale="145" zoomScaleNormal="145" workbookViewId="0">
      <pane ySplit="4" topLeftCell="A5" activePane="bottomLeft" state="frozen"/>
      <selection pane="bottomLeft" activeCell="D21" sqref="D21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72</v>
      </c>
      <c r="D4" s="9" t="s">
        <v>73</v>
      </c>
      <c r="E4" s="9" t="s">
        <v>18</v>
      </c>
      <c r="F4" s="9" t="s">
        <v>2</v>
      </c>
    </row>
    <row r="5" spans="1:6" x14ac:dyDescent="0.3">
      <c r="A5" s="86" t="s">
        <v>120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79</v>
      </c>
      <c r="C8" s="35">
        <v>280196.90000000002</v>
      </c>
      <c r="D8" s="35">
        <v>22650.1</v>
      </c>
      <c r="E8" s="35">
        <f t="shared" ref="E8" si="0">C8+D8</f>
        <v>302847</v>
      </c>
      <c r="F8" s="28"/>
    </row>
    <row r="9" spans="1:6" x14ac:dyDescent="0.3">
      <c r="A9" s="14"/>
      <c r="B9" s="15" t="s">
        <v>4</v>
      </c>
      <c r="C9" s="16"/>
      <c r="D9" s="16">
        <f>SUM(D8:D8)</f>
        <v>22650.1</v>
      </c>
      <c r="E9" s="16"/>
      <c r="F9" s="17"/>
    </row>
    <row r="10" spans="1:6" ht="18.75" hidden="1" customHeight="1" x14ac:dyDescent="0.3">
      <c r="A10" s="89" t="s">
        <v>7</v>
      </c>
      <c r="B10" s="90"/>
      <c r="C10" s="90"/>
      <c r="D10" s="90"/>
      <c r="E10" s="90"/>
      <c r="F10" s="91"/>
    </row>
    <row r="11" spans="1:6" ht="25.5" hidden="1" x14ac:dyDescent="0.3">
      <c r="A11" s="12"/>
      <c r="B11" s="26" t="s">
        <v>10</v>
      </c>
      <c r="C11" s="13"/>
      <c r="D11" s="13"/>
      <c r="E11" s="13">
        <f>C11+D11</f>
        <v>0</v>
      </c>
      <c r="F11" s="27" t="s">
        <v>21</v>
      </c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92" t="s">
        <v>5</v>
      </c>
      <c r="B13" s="92"/>
      <c r="C13" s="92"/>
      <c r="D13" s="92"/>
      <c r="E13" s="92"/>
      <c r="F13" s="92"/>
    </row>
    <row r="14" spans="1:6" ht="63.75" customHeight="1" x14ac:dyDescent="0.3">
      <c r="A14" s="74" t="s">
        <v>12</v>
      </c>
      <c r="B14" s="44" t="s">
        <v>13</v>
      </c>
      <c r="C14" s="71">
        <v>3186.3</v>
      </c>
      <c r="D14" s="33">
        <v>-5.6</v>
      </c>
      <c r="E14" s="71">
        <f>C14+D14</f>
        <v>3180.7000000000003</v>
      </c>
      <c r="F14" s="102" t="s">
        <v>121</v>
      </c>
    </row>
    <row r="15" spans="1:6" x14ac:dyDescent="0.3">
      <c r="A15" s="99" t="s">
        <v>9</v>
      </c>
      <c r="B15" s="96" t="s">
        <v>39</v>
      </c>
      <c r="C15" s="93">
        <v>95126.6</v>
      </c>
      <c r="D15" s="33">
        <v>5.6</v>
      </c>
      <c r="E15" s="93">
        <f>C15+D15+D16+D17</f>
        <v>97782.300000000017</v>
      </c>
      <c r="F15" s="104"/>
    </row>
    <row r="16" spans="1:6" ht="63.75" x14ac:dyDescent="0.3">
      <c r="A16" s="100"/>
      <c r="B16" s="97"/>
      <c r="C16" s="94"/>
      <c r="D16" s="33">
        <v>547</v>
      </c>
      <c r="E16" s="94"/>
      <c r="F16" s="76" t="s">
        <v>122</v>
      </c>
    </row>
    <row r="17" spans="1:6" ht="25.5" x14ac:dyDescent="0.3">
      <c r="A17" s="101"/>
      <c r="B17" s="98"/>
      <c r="C17" s="95"/>
      <c r="D17" s="33">
        <v>2103.1</v>
      </c>
      <c r="E17" s="95"/>
      <c r="F17" s="76" t="s">
        <v>119</v>
      </c>
    </row>
    <row r="18" spans="1:6" ht="63.75" customHeight="1" x14ac:dyDescent="0.3">
      <c r="A18" s="25" t="s">
        <v>3</v>
      </c>
      <c r="B18" s="30" t="s">
        <v>14</v>
      </c>
      <c r="C18" s="33">
        <v>545935.1</v>
      </c>
      <c r="D18" s="33">
        <v>-1500</v>
      </c>
      <c r="E18" s="33">
        <f>C18+D18</f>
        <v>544435.1</v>
      </c>
      <c r="F18" s="102" t="s">
        <v>123</v>
      </c>
    </row>
    <row r="19" spans="1:6" x14ac:dyDescent="0.3">
      <c r="A19" s="99" t="s">
        <v>70</v>
      </c>
      <c r="B19" s="96" t="s">
        <v>71</v>
      </c>
      <c r="C19" s="93">
        <v>124915.5</v>
      </c>
      <c r="D19" s="33">
        <v>-2000</v>
      </c>
      <c r="E19" s="93">
        <f>C19+D19+D20</f>
        <v>126415.5</v>
      </c>
      <c r="F19" s="103"/>
    </row>
    <row r="20" spans="1:6" x14ac:dyDescent="0.3">
      <c r="A20" s="101"/>
      <c r="B20" s="98"/>
      <c r="C20" s="95"/>
      <c r="D20" s="72">
        <v>3500</v>
      </c>
      <c r="E20" s="95"/>
      <c r="F20" s="104"/>
    </row>
    <row r="21" spans="1:6" ht="25.5" x14ac:dyDescent="0.3">
      <c r="A21" s="75" t="s">
        <v>65</v>
      </c>
      <c r="B21" s="73" t="s">
        <v>66</v>
      </c>
      <c r="C21" s="72">
        <v>138140.9</v>
      </c>
      <c r="D21" s="33">
        <v>20000</v>
      </c>
      <c r="E21" s="72">
        <f>C21+D21</f>
        <v>158140.9</v>
      </c>
      <c r="F21" s="23" t="s">
        <v>91</v>
      </c>
    </row>
    <row r="22" spans="1:6" s="3" customFormat="1" x14ac:dyDescent="0.3">
      <c r="A22" s="19"/>
      <c r="B22" s="15" t="s">
        <v>4</v>
      </c>
      <c r="C22" s="18"/>
      <c r="D22" s="18">
        <f>SUM(D14:D21)</f>
        <v>22650.1</v>
      </c>
      <c r="E22" s="18"/>
      <c r="F22" s="20"/>
    </row>
    <row r="23" spans="1:6" x14ac:dyDescent="0.3">
      <c r="A23" s="21" t="s">
        <v>19</v>
      </c>
      <c r="B23" s="21"/>
      <c r="C23" s="21"/>
      <c r="D23" s="82" t="s">
        <v>31</v>
      </c>
      <c r="E23" s="83"/>
      <c r="F23" s="84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</sheetData>
  <mergeCells count="16">
    <mergeCell ref="D23:F23"/>
    <mergeCell ref="F14:F15"/>
    <mergeCell ref="A15:A17"/>
    <mergeCell ref="B15:B17"/>
    <mergeCell ref="C15:C17"/>
    <mergeCell ref="E15:E17"/>
    <mergeCell ref="F18:F20"/>
    <mergeCell ref="A19:A20"/>
    <mergeCell ref="B19:B20"/>
    <mergeCell ref="C19:C20"/>
    <mergeCell ref="E19:E20"/>
    <mergeCell ref="A2:F2"/>
    <mergeCell ref="A5:F5"/>
    <mergeCell ref="A7:F7"/>
    <mergeCell ref="A10:F10"/>
    <mergeCell ref="A13:F13"/>
  </mergeCells>
  <hyperlinks>
    <hyperlink ref="D23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45" zoomScaleNormal="145" workbookViewId="0">
      <pane ySplit="4" topLeftCell="A13" activePane="bottomLeft" state="frozen"/>
      <selection pane="bottomLeft" activeCell="C19" sqref="C19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72</v>
      </c>
      <c r="D4" s="9" t="s">
        <v>73</v>
      </c>
      <c r="E4" s="9" t="s">
        <v>18</v>
      </c>
      <c r="F4" s="9" t="s">
        <v>2</v>
      </c>
    </row>
    <row r="5" spans="1:6" x14ac:dyDescent="0.3">
      <c r="A5" s="86" t="s">
        <v>124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79</v>
      </c>
      <c r="C8" s="35">
        <v>302847</v>
      </c>
      <c r="D8" s="35">
        <v>28997.200000000001</v>
      </c>
      <c r="E8" s="35">
        <f t="shared" ref="E8" si="0">C8+D8</f>
        <v>331844.2</v>
      </c>
      <c r="F8" s="28"/>
    </row>
    <row r="9" spans="1:6" x14ac:dyDescent="0.3">
      <c r="A9" s="14"/>
      <c r="B9" s="15" t="s">
        <v>4</v>
      </c>
      <c r="C9" s="16"/>
      <c r="D9" s="16">
        <f>SUM(D8:D8)</f>
        <v>28997.200000000001</v>
      </c>
      <c r="E9" s="16"/>
      <c r="F9" s="17"/>
    </row>
    <row r="10" spans="1:6" ht="18.75" hidden="1" customHeight="1" x14ac:dyDescent="0.3">
      <c r="A10" s="89" t="s">
        <v>7</v>
      </c>
      <c r="B10" s="90"/>
      <c r="C10" s="90"/>
      <c r="D10" s="90"/>
      <c r="E10" s="90"/>
      <c r="F10" s="91"/>
    </row>
    <row r="11" spans="1:6" ht="25.5" hidden="1" x14ac:dyDescent="0.3">
      <c r="A11" s="12"/>
      <c r="B11" s="26" t="s">
        <v>10</v>
      </c>
      <c r="C11" s="13"/>
      <c r="D11" s="13"/>
      <c r="E11" s="13">
        <f>C11+D11</f>
        <v>0</v>
      </c>
      <c r="F11" s="27" t="s">
        <v>21</v>
      </c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92" t="s">
        <v>5</v>
      </c>
      <c r="B13" s="92"/>
      <c r="C13" s="92"/>
      <c r="D13" s="92"/>
      <c r="E13" s="92"/>
      <c r="F13" s="92"/>
    </row>
    <row r="14" spans="1:6" ht="38.25" x14ac:dyDescent="0.3">
      <c r="A14" s="109" t="s">
        <v>3</v>
      </c>
      <c r="B14" s="110" t="s">
        <v>14</v>
      </c>
      <c r="C14" s="108">
        <f>544435.1-1324.2</f>
        <v>543110.9</v>
      </c>
      <c r="D14" s="33">
        <v>-3643.5</v>
      </c>
      <c r="E14" s="108">
        <f>C14+D14+D15</f>
        <v>539852.5</v>
      </c>
      <c r="F14" s="23" t="s">
        <v>125</v>
      </c>
    </row>
    <row r="15" spans="1:6" ht="25.5" x14ac:dyDescent="0.3">
      <c r="A15" s="109"/>
      <c r="B15" s="110"/>
      <c r="C15" s="108"/>
      <c r="D15" s="33">
        <v>385.1</v>
      </c>
      <c r="E15" s="108"/>
      <c r="F15" s="23" t="s">
        <v>126</v>
      </c>
    </row>
    <row r="16" spans="1:6" ht="43.5" customHeight="1" x14ac:dyDescent="0.3">
      <c r="A16" s="99" t="s">
        <v>9</v>
      </c>
      <c r="B16" s="110" t="s">
        <v>39</v>
      </c>
      <c r="C16" s="108">
        <f>97782.3-0.1</f>
        <v>97782.2</v>
      </c>
      <c r="D16" s="33">
        <v>1303.2</v>
      </c>
      <c r="E16" s="108">
        <f>C16+D16+D17</f>
        <v>99449.7</v>
      </c>
      <c r="F16" s="23" t="s">
        <v>127</v>
      </c>
    </row>
    <row r="17" spans="1:6" ht="25.5" x14ac:dyDescent="0.3">
      <c r="A17" s="101"/>
      <c r="B17" s="110"/>
      <c r="C17" s="108"/>
      <c r="D17" s="33">
        <v>364.3</v>
      </c>
      <c r="E17" s="108"/>
      <c r="F17" s="77" t="s">
        <v>119</v>
      </c>
    </row>
    <row r="18" spans="1:6" ht="51" x14ac:dyDescent="0.3">
      <c r="A18" s="25" t="s">
        <v>70</v>
      </c>
      <c r="B18" s="30" t="s">
        <v>71</v>
      </c>
      <c r="C18" s="33">
        <f>126415.5+735.3</f>
        <v>127150.8</v>
      </c>
      <c r="D18" s="33">
        <v>588.1</v>
      </c>
      <c r="E18" s="33">
        <f>C18+D18</f>
        <v>127738.90000000001</v>
      </c>
      <c r="F18" s="23" t="s">
        <v>128</v>
      </c>
    </row>
    <row r="19" spans="1:6" ht="25.5" x14ac:dyDescent="0.3">
      <c r="A19" s="25" t="s">
        <v>65</v>
      </c>
      <c r="B19" s="56" t="s">
        <v>66</v>
      </c>
      <c r="C19" s="33">
        <v>158140.9</v>
      </c>
      <c r="D19" s="33">
        <v>30000</v>
      </c>
      <c r="E19" s="33">
        <f>C19+D19</f>
        <v>188140.9</v>
      </c>
      <c r="F19" s="23" t="s">
        <v>91</v>
      </c>
    </row>
    <row r="20" spans="1:6" s="3" customFormat="1" x14ac:dyDescent="0.3">
      <c r="A20" s="19"/>
      <c r="B20" s="15" t="s">
        <v>4</v>
      </c>
      <c r="C20" s="18"/>
      <c r="D20" s="18">
        <f>SUM(D14:D19)</f>
        <v>28997.200000000001</v>
      </c>
      <c r="E20" s="18"/>
      <c r="F20" s="20"/>
    </row>
    <row r="21" spans="1:6" x14ac:dyDescent="0.3">
      <c r="A21" s="21" t="s">
        <v>19</v>
      </c>
      <c r="B21" s="21"/>
      <c r="C21" s="21"/>
      <c r="D21" s="82" t="s">
        <v>31</v>
      </c>
      <c r="E21" s="83"/>
      <c r="F21" s="84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14">
    <mergeCell ref="D21:F21"/>
    <mergeCell ref="A2:F2"/>
    <mergeCell ref="A5:F5"/>
    <mergeCell ref="A7:F7"/>
    <mergeCell ref="A10:F10"/>
    <mergeCell ref="A13:F13"/>
    <mergeCell ref="E14:E15"/>
    <mergeCell ref="C14:C15"/>
    <mergeCell ref="A14:A15"/>
    <mergeCell ref="B14:B15"/>
    <mergeCell ref="A16:A17"/>
    <mergeCell ref="B16:B17"/>
    <mergeCell ref="C16:C17"/>
    <mergeCell ref="E16:E17"/>
  </mergeCells>
  <hyperlinks>
    <hyperlink ref="D21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1"/>
  <sheetViews>
    <sheetView tabSelected="1" zoomScale="145" zoomScaleNormal="145" workbookViewId="0">
      <pane ySplit="4" topLeftCell="A5" activePane="bottomLeft" state="frozen"/>
      <selection pane="bottomLeft" activeCell="D33" sqref="D33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72</v>
      </c>
      <c r="D4" s="9" t="s">
        <v>73</v>
      </c>
      <c r="E4" s="9" t="s">
        <v>18</v>
      </c>
      <c r="F4" s="9" t="s">
        <v>2</v>
      </c>
    </row>
    <row r="5" spans="1:6" x14ac:dyDescent="0.3">
      <c r="A5" s="86" t="s">
        <v>129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ht="25.5" customHeight="1" x14ac:dyDescent="0.3">
      <c r="A8" s="31"/>
      <c r="B8" s="111" t="s">
        <v>11</v>
      </c>
      <c r="C8" s="35">
        <v>331844.2</v>
      </c>
      <c r="D8" s="35">
        <v>-68000</v>
      </c>
      <c r="E8" s="35">
        <f t="shared" ref="E8:E17" si="0">C8+D8</f>
        <v>263844.2</v>
      </c>
      <c r="F8" s="28" t="s">
        <v>136</v>
      </c>
    </row>
    <row r="9" spans="1:6" x14ac:dyDescent="0.3">
      <c r="A9" s="31"/>
      <c r="B9" s="111" t="s">
        <v>130</v>
      </c>
      <c r="C9" s="35">
        <v>22099.3</v>
      </c>
      <c r="D9" s="35">
        <v>-3499.3</v>
      </c>
      <c r="E9" s="35">
        <f t="shared" si="0"/>
        <v>18600</v>
      </c>
      <c r="F9" s="28"/>
    </row>
    <row r="10" spans="1:6" x14ac:dyDescent="0.3">
      <c r="A10" s="31"/>
      <c r="B10" s="111" t="s">
        <v>51</v>
      </c>
      <c r="C10" s="35">
        <v>6304.4</v>
      </c>
      <c r="D10" s="35">
        <v>295.60000000000002</v>
      </c>
      <c r="E10" s="35">
        <f t="shared" si="0"/>
        <v>6600</v>
      </c>
      <c r="F10" s="28"/>
    </row>
    <row r="11" spans="1:6" x14ac:dyDescent="0.3">
      <c r="A11" s="31"/>
      <c r="B11" s="111" t="s">
        <v>61</v>
      </c>
      <c r="C11" s="35">
        <v>133057</v>
      </c>
      <c r="D11" s="35">
        <v>5543</v>
      </c>
      <c r="E11" s="35">
        <f t="shared" si="0"/>
        <v>138600</v>
      </c>
      <c r="F11" s="28"/>
    </row>
    <row r="12" spans="1:6" x14ac:dyDescent="0.3">
      <c r="A12" s="31"/>
      <c r="B12" s="111" t="s">
        <v>110</v>
      </c>
      <c r="C12" s="35">
        <v>170000</v>
      </c>
      <c r="D12" s="35">
        <v>16100</v>
      </c>
      <c r="E12" s="35">
        <f t="shared" si="0"/>
        <v>186100</v>
      </c>
      <c r="F12" s="28"/>
    </row>
    <row r="13" spans="1:6" ht="26.25" x14ac:dyDescent="0.3">
      <c r="A13" s="31"/>
      <c r="B13" s="112" t="s">
        <v>131</v>
      </c>
      <c r="C13" s="35">
        <v>53250</v>
      </c>
      <c r="D13" s="35">
        <v>2100</v>
      </c>
      <c r="E13" s="35">
        <f t="shared" si="0"/>
        <v>55350</v>
      </c>
      <c r="F13" s="28"/>
    </row>
    <row r="14" spans="1:6" x14ac:dyDescent="0.3">
      <c r="A14" s="31"/>
      <c r="B14" s="113" t="s">
        <v>132</v>
      </c>
      <c r="C14" s="35">
        <v>3250</v>
      </c>
      <c r="D14" s="35">
        <v>-760</v>
      </c>
      <c r="E14" s="35">
        <f t="shared" si="0"/>
        <v>2490</v>
      </c>
      <c r="F14" s="28"/>
    </row>
    <row r="15" spans="1:6" x14ac:dyDescent="0.3">
      <c r="A15" s="31"/>
      <c r="B15" s="111" t="s">
        <v>133</v>
      </c>
      <c r="C15" s="35">
        <v>18278.2</v>
      </c>
      <c r="D15" s="35">
        <v>-8875.7999999999993</v>
      </c>
      <c r="E15" s="35">
        <f t="shared" si="0"/>
        <v>9402.4000000000015</v>
      </c>
      <c r="F15" s="28"/>
    </row>
    <row r="16" spans="1:6" x14ac:dyDescent="0.3">
      <c r="A16" s="31"/>
      <c r="B16" s="111" t="s">
        <v>134</v>
      </c>
      <c r="C16" s="35">
        <v>23144.9</v>
      </c>
      <c r="D16" s="35">
        <f>879.9-9250.5</f>
        <v>-8370.6</v>
      </c>
      <c r="E16" s="35">
        <f t="shared" si="0"/>
        <v>14774.300000000001</v>
      </c>
      <c r="F16" s="28"/>
    </row>
    <row r="17" spans="1:6" x14ac:dyDescent="0.3">
      <c r="A17" s="31"/>
      <c r="B17" s="111" t="s">
        <v>135</v>
      </c>
      <c r="C17" s="35">
        <v>0</v>
      </c>
      <c r="D17" s="35">
        <v>80.400000000000006</v>
      </c>
      <c r="E17" s="35">
        <f t="shared" si="0"/>
        <v>80.400000000000006</v>
      </c>
      <c r="F17" s="28"/>
    </row>
    <row r="18" spans="1:6" x14ac:dyDescent="0.3">
      <c r="A18" s="14"/>
      <c r="B18" s="15" t="s">
        <v>4</v>
      </c>
      <c r="C18" s="16"/>
      <c r="D18" s="16">
        <f>SUM(D8:D17)</f>
        <v>-65386.7</v>
      </c>
      <c r="E18" s="16"/>
      <c r="F18" s="17"/>
    </row>
    <row r="19" spans="1:6" ht="18.75" customHeight="1" x14ac:dyDescent="0.3">
      <c r="A19" s="89" t="s">
        <v>7</v>
      </c>
      <c r="B19" s="90"/>
      <c r="C19" s="90"/>
      <c r="D19" s="90"/>
      <c r="E19" s="90"/>
      <c r="F19" s="91"/>
    </row>
    <row r="20" spans="1:6" x14ac:dyDescent="0.3">
      <c r="A20" s="12"/>
      <c r="B20" s="26" t="s">
        <v>137</v>
      </c>
      <c r="C20" s="13">
        <v>168500</v>
      </c>
      <c r="D20" s="13">
        <v>10457.1</v>
      </c>
      <c r="E20" s="13">
        <f>C20+D20</f>
        <v>178957.1</v>
      </c>
      <c r="F20" s="27"/>
    </row>
    <row r="21" spans="1:6" s="4" customFormat="1" x14ac:dyDescent="0.3">
      <c r="A21" s="14"/>
      <c r="B21" s="14" t="s">
        <v>4</v>
      </c>
      <c r="C21" s="18"/>
      <c r="D21" s="18">
        <f>SUM(D20:D20)</f>
        <v>10457.1</v>
      </c>
      <c r="E21" s="18"/>
      <c r="F21" s="14"/>
    </row>
    <row r="22" spans="1:6" x14ac:dyDescent="0.3">
      <c r="A22" s="92" t="s">
        <v>5</v>
      </c>
      <c r="B22" s="92"/>
      <c r="C22" s="92"/>
      <c r="D22" s="92"/>
      <c r="E22" s="92"/>
      <c r="F22" s="92"/>
    </row>
    <row r="23" spans="1:6" x14ac:dyDescent="0.3">
      <c r="A23" s="80" t="s">
        <v>138</v>
      </c>
      <c r="B23" s="30" t="s">
        <v>139</v>
      </c>
      <c r="C23" s="79">
        <v>18732.900000000001</v>
      </c>
      <c r="D23" s="79">
        <f>97.1-2158.8</f>
        <v>-2061.7000000000003</v>
      </c>
      <c r="E23" s="79">
        <f>C23+D23</f>
        <v>16671.2</v>
      </c>
      <c r="F23" s="23"/>
    </row>
    <row r="24" spans="1:6" ht="25.5" x14ac:dyDescent="0.3">
      <c r="A24" s="80" t="s">
        <v>140</v>
      </c>
      <c r="B24" s="23" t="s">
        <v>141</v>
      </c>
      <c r="C24" s="79">
        <v>13670.7</v>
      </c>
      <c r="D24" s="79">
        <v>-1269</v>
      </c>
      <c r="E24" s="79">
        <f t="shared" ref="E24:E32" si="1">C24+D24</f>
        <v>12401.7</v>
      </c>
      <c r="F24" s="23"/>
    </row>
    <row r="25" spans="1:6" x14ac:dyDescent="0.3">
      <c r="A25" s="80" t="s">
        <v>142</v>
      </c>
      <c r="B25" s="30" t="s">
        <v>143</v>
      </c>
      <c r="C25" s="79">
        <v>573864.1</v>
      </c>
      <c r="D25" s="79">
        <v>-50517.4</v>
      </c>
      <c r="E25" s="79">
        <f t="shared" si="1"/>
        <v>523346.69999999995</v>
      </c>
      <c r="F25" s="23"/>
    </row>
    <row r="26" spans="1:6" x14ac:dyDescent="0.3">
      <c r="A26" s="80" t="s">
        <v>144</v>
      </c>
      <c r="B26" s="30" t="s">
        <v>145</v>
      </c>
      <c r="C26" s="79">
        <v>228226.9</v>
      </c>
      <c r="D26" s="79">
        <v>-12402</v>
      </c>
      <c r="E26" s="79">
        <f t="shared" si="1"/>
        <v>215824.9</v>
      </c>
      <c r="F26" s="23"/>
    </row>
    <row r="27" spans="1:6" x14ac:dyDescent="0.3">
      <c r="A27" s="80" t="s">
        <v>146</v>
      </c>
      <c r="B27" s="81" t="s">
        <v>147</v>
      </c>
      <c r="C27" s="79">
        <v>10417.4</v>
      </c>
      <c r="D27" s="79">
        <v>-1083.0999999999999</v>
      </c>
      <c r="E27" s="79">
        <f t="shared" si="1"/>
        <v>9334.2999999999993</v>
      </c>
      <c r="F27" s="23"/>
    </row>
    <row r="28" spans="1:6" x14ac:dyDescent="0.3">
      <c r="A28" s="80" t="s">
        <v>148</v>
      </c>
      <c r="B28" s="78" t="s">
        <v>149</v>
      </c>
      <c r="C28" s="79">
        <v>77762.600000000006</v>
      </c>
      <c r="D28" s="79">
        <v>-6211.6</v>
      </c>
      <c r="E28" s="79">
        <f t="shared" si="1"/>
        <v>71551</v>
      </c>
      <c r="F28" s="23"/>
    </row>
    <row r="29" spans="1:6" x14ac:dyDescent="0.3">
      <c r="A29" s="80" t="s">
        <v>150</v>
      </c>
      <c r="B29" s="78" t="s">
        <v>151</v>
      </c>
      <c r="C29" s="79">
        <v>576.5</v>
      </c>
      <c r="D29" s="79">
        <v>-51.1</v>
      </c>
      <c r="E29" s="79">
        <f t="shared" si="1"/>
        <v>525.4</v>
      </c>
      <c r="F29" s="23"/>
    </row>
    <row r="30" spans="1:6" x14ac:dyDescent="0.3">
      <c r="A30" s="80" t="s">
        <v>152</v>
      </c>
      <c r="B30" s="78" t="s">
        <v>153</v>
      </c>
      <c r="C30" s="79">
        <v>13987.5</v>
      </c>
      <c r="D30" s="79">
        <v>-1557.2</v>
      </c>
      <c r="E30" s="79">
        <f t="shared" si="1"/>
        <v>12430.3</v>
      </c>
      <c r="F30" s="78"/>
    </row>
    <row r="31" spans="1:6" ht="25.5" x14ac:dyDescent="0.3">
      <c r="A31" s="80" t="s">
        <v>154</v>
      </c>
      <c r="B31" s="78" t="s">
        <v>155</v>
      </c>
      <c r="C31" s="79">
        <v>16046</v>
      </c>
      <c r="D31" s="79">
        <v>-2276.5</v>
      </c>
      <c r="E31" s="79">
        <f t="shared" si="1"/>
        <v>13769.5</v>
      </c>
      <c r="F31" s="23"/>
    </row>
    <row r="32" spans="1:6" ht="25.5" x14ac:dyDescent="0.3">
      <c r="A32" s="80" t="s">
        <v>156</v>
      </c>
      <c r="B32" s="78" t="s">
        <v>157</v>
      </c>
      <c r="C32" s="79">
        <v>188140.9</v>
      </c>
      <c r="D32" s="79">
        <v>22500</v>
      </c>
      <c r="E32" s="79">
        <f t="shared" si="1"/>
        <v>210640.9</v>
      </c>
      <c r="F32" s="23"/>
    </row>
    <row r="33" spans="1:6" s="3" customFormat="1" x14ac:dyDescent="0.3">
      <c r="A33" s="19"/>
      <c r="B33" s="15" t="s">
        <v>4</v>
      </c>
      <c r="C33" s="18"/>
      <c r="D33" s="18">
        <f>SUM(D23:D32)</f>
        <v>-54929.60000000002</v>
      </c>
      <c r="E33" s="18"/>
      <c r="F33" s="20"/>
    </row>
    <row r="34" spans="1:6" x14ac:dyDescent="0.3">
      <c r="A34" s="21" t="s">
        <v>19</v>
      </c>
      <c r="B34" s="21"/>
      <c r="C34" s="21"/>
      <c r="D34" s="82" t="s">
        <v>31</v>
      </c>
      <c r="E34" s="83"/>
      <c r="F34" s="84"/>
    </row>
    <row r="35" spans="1:6" x14ac:dyDescent="0.3">
      <c r="A35" s="5"/>
      <c r="B35" s="6"/>
      <c r="C35" s="7"/>
      <c r="D35" s="7"/>
      <c r="E35" s="7"/>
      <c r="F35" s="6"/>
    </row>
    <row r="36" spans="1:6" x14ac:dyDescent="0.3">
      <c r="A36" s="5"/>
      <c r="B36" s="6"/>
      <c r="C36" s="7"/>
      <c r="D36" s="7"/>
      <c r="E36" s="7"/>
      <c r="F36" s="6"/>
    </row>
    <row r="37" spans="1:6" x14ac:dyDescent="0.3">
      <c r="A37" s="5"/>
      <c r="B37" s="6"/>
      <c r="C37" s="7"/>
      <c r="D37" s="7"/>
      <c r="E37" s="7"/>
      <c r="F37" s="6"/>
    </row>
    <row r="38" spans="1:6" x14ac:dyDescent="0.3">
      <c r="A38" s="5"/>
      <c r="B38" s="6"/>
      <c r="C38" s="7"/>
      <c r="D38" s="7"/>
      <c r="E38" s="7"/>
      <c r="F38" s="6"/>
    </row>
    <row r="39" spans="1:6" x14ac:dyDescent="0.3">
      <c r="A39" s="5"/>
      <c r="B39" s="6"/>
      <c r="C39" s="7"/>
      <c r="D39" s="7"/>
      <c r="E39" s="7"/>
      <c r="F39" s="6"/>
    </row>
    <row r="40" spans="1:6" x14ac:dyDescent="0.3">
      <c r="A40" s="5"/>
      <c r="B40" s="6"/>
      <c r="C40" s="7"/>
      <c r="D40" s="7"/>
      <c r="E40" s="7"/>
      <c r="F40" s="6"/>
    </row>
    <row r="41" spans="1:6" x14ac:dyDescent="0.3">
      <c r="A41" s="5"/>
      <c r="B41" s="6"/>
      <c r="C41" s="7"/>
      <c r="D41" s="7"/>
      <c r="E41" s="7"/>
      <c r="F41" s="6"/>
    </row>
  </sheetData>
  <mergeCells count="6">
    <mergeCell ref="D34:F34"/>
    <mergeCell ref="A2:F2"/>
    <mergeCell ref="A5:F5"/>
    <mergeCell ref="A7:F7"/>
    <mergeCell ref="A19:F19"/>
    <mergeCell ref="A22:F22"/>
  </mergeCells>
  <hyperlinks>
    <hyperlink ref="D34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scale="8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zoomScale="145" zoomScaleNormal="145" workbookViewId="0">
      <pane ySplit="4" topLeftCell="A5" activePane="bottomLeft" state="frozen"/>
      <selection pane="bottomLeft" activeCell="D17" sqref="D17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16</v>
      </c>
      <c r="D4" s="9" t="s">
        <v>17</v>
      </c>
      <c r="E4" s="9" t="s">
        <v>18</v>
      </c>
      <c r="F4" s="9" t="s">
        <v>2</v>
      </c>
    </row>
    <row r="5" spans="1:6" x14ac:dyDescent="0.3">
      <c r="A5" s="86" t="s">
        <v>32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hidden="1" x14ac:dyDescent="0.3">
      <c r="A7" s="89" t="s">
        <v>6</v>
      </c>
      <c r="B7" s="90"/>
      <c r="C7" s="90"/>
      <c r="D7" s="90"/>
      <c r="E7" s="90"/>
      <c r="F7" s="91"/>
    </row>
    <row r="8" spans="1:6" hidden="1" x14ac:dyDescent="0.3">
      <c r="A8" s="31"/>
      <c r="B8" s="34"/>
      <c r="C8" s="35"/>
      <c r="D8" s="35"/>
      <c r="E8" s="35"/>
      <c r="F8" s="28"/>
    </row>
    <row r="9" spans="1:6" hidden="1" x14ac:dyDescent="0.3">
      <c r="A9" s="14"/>
      <c r="B9" s="15" t="s">
        <v>4</v>
      </c>
      <c r="C9" s="16"/>
      <c r="D9" s="16">
        <f>SUM(D8:D8)</f>
        <v>0</v>
      </c>
      <c r="E9" s="16"/>
      <c r="F9" s="17"/>
    </row>
    <row r="10" spans="1:6" ht="18.75" hidden="1" customHeight="1" x14ac:dyDescent="0.3">
      <c r="A10" s="89" t="s">
        <v>7</v>
      </c>
      <c r="B10" s="90"/>
      <c r="C10" s="90"/>
      <c r="D10" s="90"/>
      <c r="E10" s="90"/>
      <c r="F10" s="91"/>
    </row>
    <row r="11" spans="1:6" hidden="1" x14ac:dyDescent="0.3">
      <c r="A11" s="12"/>
      <c r="B11" s="26"/>
      <c r="C11" s="13"/>
      <c r="D11" s="13"/>
      <c r="E11" s="13"/>
      <c r="F11" s="27"/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92" t="s">
        <v>5</v>
      </c>
      <c r="B13" s="92"/>
      <c r="C13" s="92"/>
      <c r="D13" s="92"/>
      <c r="E13" s="92"/>
      <c r="F13" s="92"/>
    </row>
    <row r="14" spans="1:6" s="29" customFormat="1" ht="54.75" customHeight="1" x14ac:dyDescent="0.3">
      <c r="A14" s="99" t="s">
        <v>3</v>
      </c>
      <c r="B14" s="96" t="s">
        <v>14</v>
      </c>
      <c r="C14" s="93">
        <v>234876.5</v>
      </c>
      <c r="D14" s="13">
        <v>-5017</v>
      </c>
      <c r="E14" s="93">
        <f>C14+D14+D15+D16</f>
        <v>234876.5</v>
      </c>
      <c r="F14" s="23" t="s">
        <v>33</v>
      </c>
    </row>
    <row r="15" spans="1:6" s="29" customFormat="1" ht="56.25" customHeight="1" x14ac:dyDescent="0.3">
      <c r="A15" s="100"/>
      <c r="B15" s="97"/>
      <c r="C15" s="94"/>
      <c r="D15" s="13">
        <v>100</v>
      </c>
      <c r="E15" s="94"/>
      <c r="F15" s="23" t="s">
        <v>34</v>
      </c>
    </row>
    <row r="16" spans="1:6" s="29" customFormat="1" ht="66.75" customHeight="1" x14ac:dyDescent="0.3">
      <c r="A16" s="101"/>
      <c r="B16" s="98"/>
      <c r="C16" s="95"/>
      <c r="D16" s="13">
        <v>4917</v>
      </c>
      <c r="E16" s="95"/>
      <c r="F16" s="24" t="s">
        <v>35</v>
      </c>
    </row>
    <row r="17" spans="1:6" s="3" customFormat="1" x14ac:dyDescent="0.3">
      <c r="A17" s="19"/>
      <c r="B17" s="15" t="s">
        <v>4</v>
      </c>
      <c r="C17" s="18"/>
      <c r="D17" s="18">
        <f>SUM(D14:D16)</f>
        <v>0</v>
      </c>
      <c r="E17" s="18"/>
      <c r="F17" s="20"/>
    </row>
    <row r="18" spans="1:6" x14ac:dyDescent="0.3">
      <c r="A18" s="21" t="s">
        <v>19</v>
      </c>
      <c r="B18" s="21"/>
      <c r="C18" s="21"/>
      <c r="D18" s="82" t="s">
        <v>31</v>
      </c>
      <c r="E18" s="83"/>
      <c r="F18" s="84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</sheetData>
  <mergeCells count="10">
    <mergeCell ref="D18:F18"/>
    <mergeCell ref="A2:F2"/>
    <mergeCell ref="A5:F5"/>
    <mergeCell ref="A7:F7"/>
    <mergeCell ref="A10:F10"/>
    <mergeCell ref="A13:F13"/>
    <mergeCell ref="A14:A16"/>
    <mergeCell ref="B14:B16"/>
    <mergeCell ref="C14:C16"/>
    <mergeCell ref="E14:E16"/>
  </mergeCells>
  <hyperlinks>
    <hyperlink ref="D18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zoomScale="145" zoomScaleNormal="145" workbookViewId="0">
      <pane ySplit="4" topLeftCell="A5" activePane="bottomLeft" state="frozen"/>
      <selection pane="bottomLeft" activeCell="B17" sqref="B17:B18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16</v>
      </c>
      <c r="D4" s="9" t="s">
        <v>17</v>
      </c>
      <c r="E4" s="9" t="s">
        <v>18</v>
      </c>
      <c r="F4" s="9" t="s">
        <v>2</v>
      </c>
    </row>
    <row r="5" spans="1:6" x14ac:dyDescent="0.3">
      <c r="A5" s="86" t="s">
        <v>36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11</v>
      </c>
      <c r="C8" s="35">
        <v>269953.3</v>
      </c>
      <c r="D8" s="35">
        <v>1881.9</v>
      </c>
      <c r="E8" s="35">
        <f t="shared" ref="E8" si="0">C8+D8</f>
        <v>271835.2</v>
      </c>
      <c r="F8" s="28"/>
    </row>
    <row r="9" spans="1:6" x14ac:dyDescent="0.3">
      <c r="A9" s="14"/>
      <c r="B9" s="15" t="s">
        <v>4</v>
      </c>
      <c r="C9" s="16"/>
      <c r="D9" s="16">
        <f>SUM(D8:D8)</f>
        <v>1881.9</v>
      </c>
      <c r="E9" s="16"/>
      <c r="F9" s="17"/>
    </row>
    <row r="10" spans="1:6" ht="18.75" hidden="1" customHeight="1" x14ac:dyDescent="0.3">
      <c r="A10" s="89" t="s">
        <v>7</v>
      </c>
      <c r="B10" s="90"/>
      <c r="C10" s="90"/>
      <c r="D10" s="90"/>
      <c r="E10" s="90"/>
      <c r="F10" s="91"/>
    </row>
    <row r="11" spans="1:6" ht="25.5" hidden="1" x14ac:dyDescent="0.3">
      <c r="A11" s="12"/>
      <c r="B11" s="26" t="s">
        <v>10</v>
      </c>
      <c r="C11" s="13"/>
      <c r="D11" s="13"/>
      <c r="E11" s="13">
        <f>C11+D11</f>
        <v>0</v>
      </c>
      <c r="F11" s="27" t="s">
        <v>21</v>
      </c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92" t="s">
        <v>5</v>
      </c>
      <c r="B13" s="92"/>
      <c r="C13" s="92"/>
      <c r="D13" s="92"/>
      <c r="E13" s="92"/>
      <c r="F13" s="92"/>
    </row>
    <row r="14" spans="1:6" s="29" customFormat="1" ht="26.25" x14ac:dyDescent="0.3">
      <c r="A14" s="25" t="s">
        <v>37</v>
      </c>
      <c r="B14" s="30" t="s">
        <v>38</v>
      </c>
      <c r="C14" s="33">
        <v>3472.5</v>
      </c>
      <c r="D14" s="33">
        <v>6</v>
      </c>
      <c r="E14" s="13">
        <f>C14+D14</f>
        <v>3478.5</v>
      </c>
      <c r="F14" s="37" t="s">
        <v>43</v>
      </c>
    </row>
    <row r="15" spans="1:6" ht="25.5" x14ac:dyDescent="0.3">
      <c r="A15" s="25" t="s">
        <v>12</v>
      </c>
      <c r="B15" s="30" t="s">
        <v>13</v>
      </c>
      <c r="C15" s="33">
        <v>2681.6</v>
      </c>
      <c r="D15" s="33">
        <v>70</v>
      </c>
      <c r="E15" s="33">
        <f>C15+D15</f>
        <v>2751.6</v>
      </c>
      <c r="F15" s="23" t="s">
        <v>42</v>
      </c>
    </row>
    <row r="16" spans="1:6" s="29" customFormat="1" ht="66" customHeight="1" x14ac:dyDescent="0.3">
      <c r="A16" s="25" t="s">
        <v>9</v>
      </c>
      <c r="B16" s="23" t="s">
        <v>39</v>
      </c>
      <c r="C16" s="33">
        <v>33013.9</v>
      </c>
      <c r="D16" s="13">
        <v>20.8</v>
      </c>
      <c r="E16" s="33">
        <f t="shared" ref="E16" si="1">C16+D16</f>
        <v>33034.700000000004</v>
      </c>
      <c r="F16" s="32" t="s">
        <v>44</v>
      </c>
    </row>
    <row r="17" spans="1:6" s="29" customFormat="1" x14ac:dyDescent="0.3">
      <c r="A17" s="99" t="s">
        <v>40</v>
      </c>
      <c r="B17" s="102" t="s">
        <v>41</v>
      </c>
      <c r="C17" s="93">
        <v>12202.4</v>
      </c>
      <c r="D17" s="13">
        <v>1614.8</v>
      </c>
      <c r="E17" s="93">
        <f>C17+D17+D18</f>
        <v>13987.499999999998</v>
      </c>
      <c r="F17" s="32" t="s">
        <v>46</v>
      </c>
    </row>
    <row r="18" spans="1:6" s="29" customFormat="1" ht="17.25" customHeight="1" x14ac:dyDescent="0.3">
      <c r="A18" s="101"/>
      <c r="B18" s="104"/>
      <c r="C18" s="95"/>
      <c r="D18" s="13">
        <v>170.3</v>
      </c>
      <c r="E18" s="95"/>
      <c r="F18" s="32" t="s">
        <v>45</v>
      </c>
    </row>
    <row r="19" spans="1:6" s="3" customFormat="1" x14ac:dyDescent="0.3">
      <c r="A19" s="19"/>
      <c r="B19" s="15" t="s">
        <v>4</v>
      </c>
      <c r="C19" s="18"/>
      <c r="D19" s="18">
        <f>SUM(D14:D18)</f>
        <v>1881.8999999999999</v>
      </c>
      <c r="E19" s="18"/>
      <c r="F19" s="20"/>
    </row>
    <row r="20" spans="1:6" x14ac:dyDescent="0.3">
      <c r="A20" s="21" t="s">
        <v>19</v>
      </c>
      <c r="B20" s="21"/>
      <c r="C20" s="21"/>
      <c r="D20" s="82" t="s">
        <v>31</v>
      </c>
      <c r="E20" s="83"/>
      <c r="F20" s="84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</sheetData>
  <mergeCells count="10">
    <mergeCell ref="D20:F20"/>
    <mergeCell ref="A17:A18"/>
    <mergeCell ref="B17:B18"/>
    <mergeCell ref="C17:C18"/>
    <mergeCell ref="E17:E18"/>
    <mergeCell ref="A2:F2"/>
    <mergeCell ref="A5:F5"/>
    <mergeCell ref="A7:F7"/>
    <mergeCell ref="A10:F10"/>
    <mergeCell ref="A13:F13"/>
  </mergeCells>
  <hyperlinks>
    <hyperlink ref="D20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zoomScale="145" zoomScaleNormal="145" workbookViewId="0">
      <pane ySplit="4" topLeftCell="A5" activePane="bottomLeft" state="frozen"/>
      <selection pane="bottomLeft" activeCell="H15" sqref="H15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16</v>
      </c>
      <c r="D4" s="9" t="s">
        <v>17</v>
      </c>
      <c r="E4" s="9" t="s">
        <v>18</v>
      </c>
      <c r="F4" s="9" t="s">
        <v>2</v>
      </c>
    </row>
    <row r="5" spans="1:6" x14ac:dyDescent="0.3">
      <c r="A5" s="86" t="s">
        <v>47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11</v>
      </c>
      <c r="C8" s="35">
        <v>271835.2</v>
      </c>
      <c r="D8" s="35">
        <v>339.6</v>
      </c>
      <c r="E8" s="35">
        <f t="shared" ref="E8" si="0">C8+D8</f>
        <v>272174.8</v>
      </c>
      <c r="F8" s="28"/>
    </row>
    <row r="9" spans="1:6" x14ac:dyDescent="0.3">
      <c r="A9" s="14"/>
      <c r="B9" s="15" t="s">
        <v>4</v>
      </c>
      <c r="C9" s="16"/>
      <c r="D9" s="16">
        <f>SUM(D8:D8)</f>
        <v>339.6</v>
      </c>
      <c r="E9" s="16"/>
      <c r="F9" s="17"/>
    </row>
    <row r="10" spans="1:6" ht="18.75" hidden="1" customHeight="1" x14ac:dyDescent="0.3">
      <c r="A10" s="89" t="s">
        <v>7</v>
      </c>
      <c r="B10" s="90"/>
      <c r="C10" s="90"/>
      <c r="D10" s="90"/>
      <c r="E10" s="90"/>
      <c r="F10" s="91"/>
    </row>
    <row r="11" spans="1:6" ht="25.5" hidden="1" x14ac:dyDescent="0.3">
      <c r="A11" s="12"/>
      <c r="B11" s="26" t="s">
        <v>10</v>
      </c>
      <c r="C11" s="13"/>
      <c r="D11" s="13"/>
      <c r="E11" s="13">
        <f>C11+D11</f>
        <v>0</v>
      </c>
      <c r="F11" s="27" t="s">
        <v>21</v>
      </c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92" t="s">
        <v>5</v>
      </c>
      <c r="B13" s="92"/>
      <c r="C13" s="92"/>
      <c r="D13" s="92"/>
      <c r="E13" s="92"/>
      <c r="F13" s="92"/>
    </row>
    <row r="14" spans="1:6" s="29" customFormat="1" ht="39" x14ac:dyDescent="0.3">
      <c r="A14" s="25" t="s">
        <v>37</v>
      </c>
      <c r="B14" s="30" t="s">
        <v>38</v>
      </c>
      <c r="C14" s="33">
        <v>3478.5</v>
      </c>
      <c r="D14" s="33">
        <v>297.60000000000002</v>
      </c>
      <c r="E14" s="13">
        <f>C14+D14</f>
        <v>3776.1</v>
      </c>
      <c r="F14" s="37" t="s">
        <v>48</v>
      </c>
    </row>
    <row r="15" spans="1:6" ht="38.25" x14ac:dyDescent="0.3">
      <c r="A15" s="25" t="s">
        <v>12</v>
      </c>
      <c r="B15" s="30" t="s">
        <v>13</v>
      </c>
      <c r="C15" s="33">
        <v>2751.6</v>
      </c>
      <c r="D15" s="33">
        <v>42</v>
      </c>
      <c r="E15" s="33">
        <f>C15+D15</f>
        <v>2793.6</v>
      </c>
      <c r="F15" s="23" t="s">
        <v>49</v>
      </c>
    </row>
    <row r="16" spans="1:6" s="3" customFormat="1" x14ac:dyDescent="0.3">
      <c r="A16" s="19"/>
      <c r="B16" s="15" t="s">
        <v>4</v>
      </c>
      <c r="C16" s="18"/>
      <c r="D16" s="18">
        <f>SUM(D14:D15)</f>
        <v>339.6</v>
      </c>
      <c r="E16" s="18"/>
      <c r="F16" s="20"/>
    </row>
    <row r="17" spans="1:6" x14ac:dyDescent="0.3">
      <c r="A17" s="21" t="s">
        <v>19</v>
      </c>
      <c r="B17" s="21"/>
      <c r="C17" s="21"/>
      <c r="D17" s="82" t="s">
        <v>31</v>
      </c>
      <c r="E17" s="83"/>
      <c r="F17" s="84"/>
    </row>
    <row r="18" spans="1:6" x14ac:dyDescent="0.3">
      <c r="A18" s="5"/>
      <c r="B18" s="6"/>
      <c r="C18" s="7"/>
      <c r="D18" s="7"/>
      <c r="E18" s="7"/>
      <c r="F18" s="6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</sheetData>
  <mergeCells count="6">
    <mergeCell ref="D17:F17"/>
    <mergeCell ref="A2:F2"/>
    <mergeCell ref="A5:F5"/>
    <mergeCell ref="A7:F7"/>
    <mergeCell ref="A10:F10"/>
    <mergeCell ref="A13:F13"/>
  </mergeCells>
  <hyperlinks>
    <hyperlink ref="D17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45" zoomScaleNormal="145" workbookViewId="0">
      <pane ySplit="4" topLeftCell="A5" activePane="bottomLeft" state="frozen"/>
      <selection pane="bottomLeft" activeCell="F16" sqref="F16:F17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16</v>
      </c>
      <c r="D4" s="9" t="s">
        <v>17</v>
      </c>
      <c r="E4" s="9" t="s">
        <v>18</v>
      </c>
      <c r="F4" s="9" t="s">
        <v>2</v>
      </c>
    </row>
    <row r="5" spans="1:6" x14ac:dyDescent="0.3">
      <c r="A5" s="86" t="s">
        <v>50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51</v>
      </c>
      <c r="C8" s="35">
        <v>1306.2</v>
      </c>
      <c r="D8" s="35">
        <v>3998.2</v>
      </c>
      <c r="E8" s="35">
        <f t="shared" ref="E8" si="0">C8+D8</f>
        <v>5304.4</v>
      </c>
      <c r="F8" s="28"/>
    </row>
    <row r="9" spans="1:6" x14ac:dyDescent="0.3">
      <c r="A9" s="14"/>
      <c r="B9" s="15" t="s">
        <v>4</v>
      </c>
      <c r="C9" s="16"/>
      <c r="D9" s="16">
        <f>SUM(D8:D8)</f>
        <v>3998.2</v>
      </c>
      <c r="E9" s="16"/>
      <c r="F9" s="17"/>
    </row>
    <row r="10" spans="1:6" ht="18.75" hidden="1" customHeight="1" x14ac:dyDescent="0.3">
      <c r="A10" s="89" t="s">
        <v>7</v>
      </c>
      <c r="B10" s="90"/>
      <c r="C10" s="90"/>
      <c r="D10" s="90"/>
      <c r="E10" s="90"/>
      <c r="F10" s="91"/>
    </row>
    <row r="11" spans="1:6" ht="25.5" hidden="1" x14ac:dyDescent="0.3">
      <c r="A11" s="12"/>
      <c r="B11" s="26" t="s">
        <v>10</v>
      </c>
      <c r="C11" s="13"/>
      <c r="D11" s="13"/>
      <c r="E11" s="13">
        <f>C11+D11</f>
        <v>0</v>
      </c>
      <c r="F11" s="27" t="s">
        <v>21</v>
      </c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92" t="s">
        <v>5</v>
      </c>
      <c r="B13" s="92"/>
      <c r="C13" s="92"/>
      <c r="D13" s="92"/>
      <c r="E13" s="92"/>
      <c r="F13" s="92"/>
    </row>
    <row r="14" spans="1:6" ht="25.5" x14ac:dyDescent="0.3">
      <c r="A14" s="25" t="s">
        <v>12</v>
      </c>
      <c r="B14" s="30" t="s">
        <v>13</v>
      </c>
      <c r="C14" s="33">
        <v>2793.6</v>
      </c>
      <c r="D14" s="33">
        <v>46.5</v>
      </c>
      <c r="E14" s="33">
        <f>C14+D14</f>
        <v>2840.1</v>
      </c>
      <c r="F14" s="23" t="s">
        <v>59</v>
      </c>
    </row>
    <row r="15" spans="1:6" ht="63.75" x14ac:dyDescent="0.3">
      <c r="A15" s="25" t="s">
        <v>52</v>
      </c>
      <c r="B15" s="23" t="s">
        <v>53</v>
      </c>
      <c r="C15" s="33">
        <v>11606.9</v>
      </c>
      <c r="D15" s="33">
        <v>2063.8000000000002</v>
      </c>
      <c r="E15" s="33">
        <f t="shared" ref="E15:E19" si="1">C15+D15</f>
        <v>13670.7</v>
      </c>
      <c r="F15" s="23" t="s">
        <v>60</v>
      </c>
    </row>
    <row r="16" spans="1:6" ht="115.5" customHeight="1" x14ac:dyDescent="0.3">
      <c r="A16" s="25" t="s">
        <v>3</v>
      </c>
      <c r="B16" s="30" t="s">
        <v>14</v>
      </c>
      <c r="C16" s="33"/>
      <c r="D16" s="33">
        <v>-154.30000000000001</v>
      </c>
      <c r="E16" s="33">
        <f t="shared" si="1"/>
        <v>-154.30000000000001</v>
      </c>
      <c r="F16" s="105" t="s">
        <v>56</v>
      </c>
    </row>
    <row r="17" spans="1:6" x14ac:dyDescent="0.3">
      <c r="A17" s="99" t="s">
        <v>9</v>
      </c>
      <c r="B17" s="96" t="s">
        <v>39</v>
      </c>
      <c r="C17" s="93"/>
      <c r="D17" s="33">
        <v>154.30000000000001</v>
      </c>
      <c r="E17" s="93">
        <f>C17+D17+D18</f>
        <v>201.3</v>
      </c>
      <c r="F17" s="105"/>
    </row>
    <row r="18" spans="1:6" ht="25.5" x14ac:dyDescent="0.3">
      <c r="A18" s="101"/>
      <c r="B18" s="98"/>
      <c r="C18" s="95"/>
      <c r="D18" s="33">
        <v>47</v>
      </c>
      <c r="E18" s="95"/>
      <c r="F18" s="23" t="s">
        <v>57</v>
      </c>
    </row>
    <row r="19" spans="1:6" ht="44.25" customHeight="1" x14ac:dyDescent="0.3">
      <c r="A19" s="25" t="s">
        <v>54</v>
      </c>
      <c r="B19" s="30" t="s">
        <v>55</v>
      </c>
      <c r="C19" s="33"/>
      <c r="D19" s="33">
        <v>1840.9</v>
      </c>
      <c r="E19" s="33">
        <f t="shared" si="1"/>
        <v>1840.9</v>
      </c>
      <c r="F19" s="23" t="s">
        <v>58</v>
      </c>
    </row>
    <row r="20" spans="1:6" s="3" customFormat="1" x14ac:dyDescent="0.3">
      <c r="A20" s="19"/>
      <c r="B20" s="15" t="s">
        <v>4</v>
      </c>
      <c r="C20" s="18"/>
      <c r="D20" s="18">
        <f>SUM(D14:D19)</f>
        <v>3998.2000000000003</v>
      </c>
      <c r="E20" s="18"/>
      <c r="F20" s="20"/>
    </row>
    <row r="21" spans="1:6" x14ac:dyDescent="0.3">
      <c r="A21" s="21" t="s">
        <v>19</v>
      </c>
      <c r="B21" s="21"/>
      <c r="C21" s="21"/>
      <c r="D21" s="82" t="s">
        <v>31</v>
      </c>
      <c r="E21" s="83"/>
      <c r="F21" s="84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11">
    <mergeCell ref="A17:A18"/>
    <mergeCell ref="A2:F2"/>
    <mergeCell ref="A5:F5"/>
    <mergeCell ref="A7:F7"/>
    <mergeCell ref="A10:F10"/>
    <mergeCell ref="A13:F13"/>
    <mergeCell ref="D21:F21"/>
    <mergeCell ref="C17:C18"/>
    <mergeCell ref="E17:E18"/>
    <mergeCell ref="F16:F17"/>
    <mergeCell ref="B17:B18"/>
  </mergeCells>
  <hyperlinks>
    <hyperlink ref="D21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="145" zoomScaleNormal="145" workbookViewId="0">
      <pane ySplit="4" topLeftCell="A5" activePane="bottomLeft" state="frozen"/>
      <selection pane="bottomLeft" activeCell="F14" sqref="F14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16</v>
      </c>
      <c r="D4" s="9" t="s">
        <v>17</v>
      </c>
      <c r="E4" s="9" t="s">
        <v>18</v>
      </c>
      <c r="F4" s="9" t="s">
        <v>2</v>
      </c>
    </row>
    <row r="5" spans="1:6" x14ac:dyDescent="0.3">
      <c r="A5" s="86" t="s">
        <v>63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61</v>
      </c>
      <c r="C8" s="35">
        <v>84084.2</v>
      </c>
      <c r="D8" s="35">
        <v>3268.3</v>
      </c>
      <c r="E8" s="35">
        <f t="shared" ref="E8" si="0">C8+D8</f>
        <v>87352.5</v>
      </c>
      <c r="F8" s="28"/>
    </row>
    <row r="9" spans="1:6" x14ac:dyDescent="0.3">
      <c r="A9" s="14"/>
      <c r="B9" s="15" t="s">
        <v>4</v>
      </c>
      <c r="C9" s="16"/>
      <c r="D9" s="16">
        <f>SUM(D8:D8)</f>
        <v>3268.3</v>
      </c>
      <c r="E9" s="16"/>
      <c r="F9" s="17"/>
    </row>
    <row r="10" spans="1:6" ht="18.75" hidden="1" customHeight="1" x14ac:dyDescent="0.3">
      <c r="A10" s="89" t="s">
        <v>7</v>
      </c>
      <c r="B10" s="90"/>
      <c r="C10" s="90"/>
      <c r="D10" s="90"/>
      <c r="E10" s="90"/>
      <c r="F10" s="91"/>
    </row>
    <row r="11" spans="1:6" ht="25.5" hidden="1" x14ac:dyDescent="0.3">
      <c r="A11" s="12"/>
      <c r="B11" s="26" t="s">
        <v>10</v>
      </c>
      <c r="C11" s="13"/>
      <c r="D11" s="13"/>
      <c r="E11" s="13">
        <f>C11+D11</f>
        <v>0</v>
      </c>
      <c r="F11" s="27" t="s">
        <v>21</v>
      </c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92" t="s">
        <v>5</v>
      </c>
      <c r="B13" s="92"/>
      <c r="C13" s="92"/>
      <c r="D13" s="92"/>
      <c r="E13" s="92"/>
      <c r="F13" s="92"/>
    </row>
    <row r="14" spans="1:6" ht="58.5" customHeight="1" x14ac:dyDescent="0.3">
      <c r="A14" s="43" t="s">
        <v>9</v>
      </c>
      <c r="B14" s="44" t="s">
        <v>39</v>
      </c>
      <c r="C14" s="38">
        <v>33236</v>
      </c>
      <c r="D14" s="33">
        <v>3268.3</v>
      </c>
      <c r="E14" s="38">
        <f>C14+D14</f>
        <v>36504.300000000003</v>
      </c>
      <c r="F14" s="39" t="s">
        <v>62</v>
      </c>
    </row>
    <row r="15" spans="1:6" s="3" customFormat="1" x14ac:dyDescent="0.3">
      <c r="A15" s="19"/>
      <c r="B15" s="15" t="s">
        <v>4</v>
      </c>
      <c r="C15" s="18"/>
      <c r="D15" s="18">
        <f>SUM(D14:D14)</f>
        <v>3268.3</v>
      </c>
      <c r="E15" s="18"/>
      <c r="F15" s="20"/>
    </row>
    <row r="16" spans="1:6" x14ac:dyDescent="0.3">
      <c r="A16" s="21" t="s">
        <v>19</v>
      </c>
      <c r="B16" s="21"/>
      <c r="C16" s="21"/>
      <c r="D16" s="82" t="s">
        <v>31</v>
      </c>
      <c r="E16" s="83"/>
      <c r="F16" s="84"/>
    </row>
    <row r="17" spans="1:6" x14ac:dyDescent="0.3">
      <c r="A17" s="5"/>
      <c r="B17" s="6"/>
      <c r="C17" s="7"/>
      <c r="D17" s="7"/>
      <c r="E17" s="7"/>
      <c r="F17" s="6"/>
    </row>
    <row r="18" spans="1:6" x14ac:dyDescent="0.3">
      <c r="A18" s="5"/>
      <c r="B18" s="6"/>
      <c r="C18" s="7"/>
      <c r="D18" s="7"/>
      <c r="E18" s="7"/>
      <c r="F18" s="6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</sheetData>
  <mergeCells count="6">
    <mergeCell ref="D16:F16"/>
    <mergeCell ref="A2:F2"/>
    <mergeCell ref="A5:F5"/>
    <mergeCell ref="A7:F7"/>
    <mergeCell ref="A10:F10"/>
    <mergeCell ref="A13:F13"/>
  </mergeCells>
  <hyperlinks>
    <hyperlink ref="D16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zoomScale="145" zoomScaleNormal="145" workbookViewId="0">
      <pane ySplit="4" topLeftCell="A5" activePane="bottomLeft" state="frozen"/>
      <selection pane="bottomLeft" activeCell="B8" sqref="B8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16</v>
      </c>
      <c r="D4" s="9" t="s">
        <v>17</v>
      </c>
      <c r="E4" s="9" t="s">
        <v>18</v>
      </c>
      <c r="F4" s="9" t="s">
        <v>2</v>
      </c>
    </row>
    <row r="5" spans="1:6" x14ac:dyDescent="0.3">
      <c r="A5" s="86" t="s">
        <v>64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61</v>
      </c>
      <c r="C8" s="35">
        <v>87352.5</v>
      </c>
      <c r="D8" s="35">
        <v>11876.2</v>
      </c>
      <c r="E8" s="35">
        <f t="shared" ref="E8" si="0">C8+D8</f>
        <v>99228.7</v>
      </c>
      <c r="F8" s="28"/>
    </row>
    <row r="9" spans="1:6" x14ac:dyDescent="0.3">
      <c r="A9" s="14"/>
      <c r="B9" s="15" t="s">
        <v>4</v>
      </c>
      <c r="C9" s="16"/>
      <c r="D9" s="16">
        <f>SUM(D8:D8)</f>
        <v>11876.2</v>
      </c>
      <c r="E9" s="16"/>
      <c r="F9" s="17"/>
    </row>
    <row r="10" spans="1:6" ht="18.75" hidden="1" customHeight="1" x14ac:dyDescent="0.3">
      <c r="A10" s="89" t="s">
        <v>7</v>
      </c>
      <c r="B10" s="90"/>
      <c r="C10" s="90"/>
      <c r="D10" s="90"/>
      <c r="E10" s="90"/>
      <c r="F10" s="91"/>
    </row>
    <row r="11" spans="1:6" ht="25.5" hidden="1" x14ac:dyDescent="0.3">
      <c r="A11" s="12"/>
      <c r="B11" s="26" t="s">
        <v>10</v>
      </c>
      <c r="C11" s="13"/>
      <c r="D11" s="13"/>
      <c r="E11" s="13">
        <f>C11+D11</f>
        <v>0</v>
      </c>
      <c r="F11" s="27" t="s">
        <v>21</v>
      </c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92" t="s">
        <v>5</v>
      </c>
      <c r="B13" s="92"/>
      <c r="C13" s="92"/>
      <c r="D13" s="92"/>
      <c r="E13" s="92"/>
      <c r="F13" s="92"/>
    </row>
    <row r="14" spans="1:6" ht="25.5" x14ac:dyDescent="0.3">
      <c r="A14" s="99" t="s">
        <v>9</v>
      </c>
      <c r="B14" s="96" t="s">
        <v>39</v>
      </c>
      <c r="C14" s="93">
        <f>36504.3+41760.2</f>
        <v>78264.5</v>
      </c>
      <c r="D14" s="33">
        <v>588.9</v>
      </c>
      <c r="E14" s="93">
        <f>C14+D14+D15</f>
        <v>79140.7</v>
      </c>
      <c r="F14" s="42" t="s">
        <v>67</v>
      </c>
    </row>
    <row r="15" spans="1:6" ht="38.25" x14ac:dyDescent="0.3">
      <c r="A15" s="101"/>
      <c r="B15" s="98"/>
      <c r="C15" s="95"/>
      <c r="D15" s="33">
        <v>287.3</v>
      </c>
      <c r="E15" s="95"/>
      <c r="F15" s="42" t="s">
        <v>86</v>
      </c>
    </row>
    <row r="16" spans="1:6" ht="25.5" x14ac:dyDescent="0.3">
      <c r="A16" s="41" t="s">
        <v>65</v>
      </c>
      <c r="B16" s="44" t="s">
        <v>66</v>
      </c>
      <c r="C16" s="40">
        <v>80000</v>
      </c>
      <c r="D16" s="33">
        <v>11000</v>
      </c>
      <c r="E16" s="40">
        <f>C16+D16</f>
        <v>91000</v>
      </c>
      <c r="F16" s="42" t="s">
        <v>68</v>
      </c>
    </row>
    <row r="17" spans="1:6" s="3" customFormat="1" x14ac:dyDescent="0.3">
      <c r="A17" s="19"/>
      <c r="B17" s="15" t="s">
        <v>4</v>
      </c>
      <c r="C17" s="18"/>
      <c r="D17" s="18">
        <f>SUM(D14:D16)</f>
        <v>11876.2</v>
      </c>
      <c r="E17" s="18"/>
      <c r="F17" s="20"/>
    </row>
    <row r="18" spans="1:6" x14ac:dyDescent="0.3">
      <c r="A18" s="21" t="s">
        <v>19</v>
      </c>
      <c r="B18" s="21"/>
      <c r="C18" s="21"/>
      <c r="D18" s="82" t="s">
        <v>31</v>
      </c>
      <c r="E18" s="83"/>
      <c r="F18" s="84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</sheetData>
  <mergeCells count="10">
    <mergeCell ref="D18:F18"/>
    <mergeCell ref="A14:A15"/>
    <mergeCell ref="B14:B15"/>
    <mergeCell ref="C14:C15"/>
    <mergeCell ref="E14:E15"/>
    <mergeCell ref="A2:F2"/>
    <mergeCell ref="A5:F5"/>
    <mergeCell ref="A7:F7"/>
    <mergeCell ref="A10:F10"/>
    <mergeCell ref="A13:F13"/>
  </mergeCells>
  <hyperlinks>
    <hyperlink ref="D18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45" zoomScaleNormal="145" workbookViewId="0">
      <pane ySplit="4" topLeftCell="A5" activePane="bottomLeft" state="frozen"/>
      <selection pane="bottomLeft" activeCell="C4" sqref="C4:E4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0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72</v>
      </c>
      <c r="D4" s="9" t="s">
        <v>73</v>
      </c>
      <c r="E4" s="9" t="s">
        <v>18</v>
      </c>
      <c r="F4" s="9" t="s">
        <v>2</v>
      </c>
    </row>
    <row r="5" spans="1:6" x14ac:dyDescent="0.3">
      <c r="A5" s="86" t="s">
        <v>69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hidden="1" x14ac:dyDescent="0.3">
      <c r="A7" s="89" t="s">
        <v>6</v>
      </c>
      <c r="B7" s="90"/>
      <c r="C7" s="90"/>
      <c r="D7" s="90"/>
      <c r="E7" s="90"/>
      <c r="F7" s="91"/>
    </row>
    <row r="8" spans="1:6" hidden="1" x14ac:dyDescent="0.3">
      <c r="A8" s="31"/>
      <c r="B8" s="34"/>
      <c r="C8" s="35"/>
      <c r="D8" s="35"/>
      <c r="E8" s="35"/>
      <c r="F8" s="28"/>
    </row>
    <row r="9" spans="1:6" hidden="1" x14ac:dyDescent="0.3">
      <c r="A9" s="14"/>
      <c r="B9" s="15" t="s">
        <v>4</v>
      </c>
      <c r="C9" s="16"/>
      <c r="D9" s="16">
        <f>SUM(D8:D8)</f>
        <v>0</v>
      </c>
      <c r="E9" s="16"/>
      <c r="F9" s="17"/>
    </row>
    <row r="10" spans="1:6" ht="18.75" hidden="1" customHeight="1" x14ac:dyDescent="0.3">
      <c r="A10" s="89" t="s">
        <v>7</v>
      </c>
      <c r="B10" s="90"/>
      <c r="C10" s="90"/>
      <c r="D10" s="90"/>
      <c r="E10" s="90"/>
      <c r="F10" s="91"/>
    </row>
    <row r="11" spans="1:6" ht="25.5" hidden="1" x14ac:dyDescent="0.3">
      <c r="A11" s="12"/>
      <c r="B11" s="26" t="s">
        <v>10</v>
      </c>
      <c r="C11" s="13"/>
      <c r="D11" s="13"/>
      <c r="E11" s="13">
        <f>C11+D11</f>
        <v>0</v>
      </c>
      <c r="F11" s="27" t="s">
        <v>21</v>
      </c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92" t="s">
        <v>5</v>
      </c>
      <c r="B13" s="92"/>
      <c r="C13" s="92"/>
      <c r="D13" s="92"/>
      <c r="E13" s="92"/>
      <c r="F13" s="92"/>
    </row>
    <row r="14" spans="1:6" ht="25.5" x14ac:dyDescent="0.3">
      <c r="A14" s="43" t="s">
        <v>12</v>
      </c>
      <c r="B14" s="44" t="s">
        <v>13</v>
      </c>
      <c r="C14" s="40">
        <v>2840.1</v>
      </c>
      <c r="D14" s="33">
        <v>12</v>
      </c>
      <c r="E14" s="40">
        <f>C14+D14</f>
        <v>2852.1</v>
      </c>
      <c r="F14" s="42" t="s">
        <v>75</v>
      </c>
    </row>
    <row r="15" spans="1:6" ht="63.75" x14ac:dyDescent="0.3">
      <c r="A15" s="106" t="s">
        <v>3</v>
      </c>
      <c r="B15" s="96" t="s">
        <v>14</v>
      </c>
      <c r="C15" s="93">
        <v>504352.2</v>
      </c>
      <c r="D15" s="33">
        <v>13690</v>
      </c>
      <c r="E15" s="93">
        <f>C15+D15+D16</f>
        <v>517536.2</v>
      </c>
      <c r="F15" s="42" t="s">
        <v>76</v>
      </c>
    </row>
    <row r="16" spans="1:6" ht="89.25" x14ac:dyDescent="0.3">
      <c r="A16" s="107"/>
      <c r="B16" s="98"/>
      <c r="C16" s="95"/>
      <c r="D16" s="33">
        <v>-506</v>
      </c>
      <c r="E16" s="95"/>
      <c r="F16" s="42" t="s">
        <v>74</v>
      </c>
    </row>
    <row r="17" spans="1:6" ht="89.25" x14ac:dyDescent="0.3">
      <c r="A17" s="45" t="s">
        <v>9</v>
      </c>
      <c r="B17" s="30" t="s">
        <v>39</v>
      </c>
      <c r="C17" s="33">
        <f>79140.7+108.3</f>
        <v>79249</v>
      </c>
      <c r="D17" s="33">
        <v>319.89999999999998</v>
      </c>
      <c r="E17" s="33">
        <f>C17+D17</f>
        <v>79568.899999999994</v>
      </c>
      <c r="F17" s="42" t="s">
        <v>77</v>
      </c>
    </row>
    <row r="18" spans="1:6" ht="102" x14ac:dyDescent="0.3">
      <c r="A18" s="106" t="s">
        <v>70</v>
      </c>
      <c r="B18" s="96" t="s">
        <v>71</v>
      </c>
      <c r="C18" s="93">
        <f>136820.6-27506-0.3</f>
        <v>109314.3</v>
      </c>
      <c r="D18" s="33">
        <v>174.1</v>
      </c>
      <c r="E18" s="93">
        <f>C18+D18-D19</f>
        <v>123178.40000000001</v>
      </c>
      <c r="F18" s="42" t="s">
        <v>78</v>
      </c>
    </row>
    <row r="19" spans="1:6" ht="63.75" x14ac:dyDescent="0.3">
      <c r="A19" s="107"/>
      <c r="B19" s="98"/>
      <c r="C19" s="95"/>
      <c r="D19" s="33">
        <v>-13690</v>
      </c>
      <c r="E19" s="95"/>
      <c r="F19" s="42" t="s">
        <v>76</v>
      </c>
    </row>
    <row r="20" spans="1:6" s="3" customFormat="1" x14ac:dyDescent="0.3">
      <c r="A20" s="19"/>
      <c r="B20" s="15" t="s">
        <v>4</v>
      </c>
      <c r="C20" s="18"/>
      <c r="D20" s="18">
        <f>SUM(D14:D19)</f>
        <v>0</v>
      </c>
      <c r="E20" s="18"/>
      <c r="F20" s="20"/>
    </row>
    <row r="21" spans="1:6" x14ac:dyDescent="0.3">
      <c r="A21" s="21" t="s">
        <v>19</v>
      </c>
      <c r="B21" s="21"/>
      <c r="C21" s="21"/>
      <c r="D21" s="82" t="s">
        <v>31</v>
      </c>
      <c r="E21" s="83"/>
      <c r="F21" s="84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14">
    <mergeCell ref="A15:A16"/>
    <mergeCell ref="B15:B16"/>
    <mergeCell ref="C15:C16"/>
    <mergeCell ref="E15:E16"/>
    <mergeCell ref="A2:F2"/>
    <mergeCell ref="A5:F5"/>
    <mergeCell ref="A7:F7"/>
    <mergeCell ref="A10:F10"/>
    <mergeCell ref="A13:F13"/>
    <mergeCell ref="D21:F21"/>
    <mergeCell ref="C18:C19"/>
    <mergeCell ref="B18:B19"/>
    <mergeCell ref="A18:A19"/>
    <mergeCell ref="E18:E19"/>
  </mergeCells>
  <hyperlinks>
    <hyperlink ref="D21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scale="91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zoomScale="145" zoomScaleNormal="145" workbookViewId="0">
      <pane ySplit="4" topLeftCell="A5" activePane="bottomLeft" state="frozen"/>
      <selection pane="bottomLeft" activeCell="F14" sqref="F14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5" t="s">
        <v>15</v>
      </c>
      <c r="B2" s="85"/>
      <c r="C2" s="85"/>
      <c r="D2" s="85"/>
      <c r="E2" s="85"/>
      <c r="F2" s="85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72</v>
      </c>
      <c r="D4" s="9" t="s">
        <v>73</v>
      </c>
      <c r="E4" s="9" t="s">
        <v>18</v>
      </c>
      <c r="F4" s="9" t="s">
        <v>2</v>
      </c>
    </row>
    <row r="5" spans="1:6" x14ac:dyDescent="0.3">
      <c r="A5" s="86" t="s">
        <v>85</v>
      </c>
      <c r="B5" s="87"/>
      <c r="C5" s="87"/>
      <c r="D5" s="87"/>
      <c r="E5" s="87"/>
      <c r="F5" s="88"/>
    </row>
    <row r="6" spans="1:6" x14ac:dyDescent="0.3">
      <c r="A6" s="10" t="s">
        <v>8</v>
      </c>
      <c r="B6" s="11"/>
      <c r="C6" s="36" t="s">
        <v>30</v>
      </c>
      <c r="D6" s="11"/>
      <c r="E6" s="11"/>
      <c r="F6" s="22"/>
    </row>
    <row r="7" spans="1:6" x14ac:dyDescent="0.3">
      <c r="A7" s="89" t="s">
        <v>6</v>
      </c>
      <c r="B7" s="90"/>
      <c r="C7" s="90"/>
      <c r="D7" s="90"/>
      <c r="E7" s="90"/>
      <c r="F7" s="91"/>
    </row>
    <row r="8" spans="1:6" x14ac:dyDescent="0.3">
      <c r="A8" s="31"/>
      <c r="B8" s="34" t="s">
        <v>79</v>
      </c>
      <c r="C8" s="35">
        <v>272174.8</v>
      </c>
      <c r="D8" s="35">
        <v>1812.4</v>
      </c>
      <c r="E8" s="35">
        <f t="shared" ref="E8" si="0">C8+D8</f>
        <v>273987.20000000001</v>
      </c>
      <c r="F8" s="28"/>
    </row>
    <row r="9" spans="1:6" x14ac:dyDescent="0.3">
      <c r="A9" s="14"/>
      <c r="B9" s="15" t="s">
        <v>4</v>
      </c>
      <c r="C9" s="16"/>
      <c r="D9" s="16">
        <f>SUM(D8:D8)</f>
        <v>1812.4</v>
      </c>
      <c r="E9" s="16"/>
      <c r="F9" s="17"/>
    </row>
    <row r="10" spans="1:6" ht="18.75" hidden="1" customHeight="1" x14ac:dyDescent="0.3">
      <c r="A10" s="89" t="s">
        <v>7</v>
      </c>
      <c r="B10" s="90"/>
      <c r="C10" s="90"/>
      <c r="D10" s="90"/>
      <c r="E10" s="90"/>
      <c r="F10" s="91"/>
    </row>
    <row r="11" spans="1:6" ht="25.5" hidden="1" x14ac:dyDescent="0.3">
      <c r="A11" s="12"/>
      <c r="B11" s="26" t="s">
        <v>10</v>
      </c>
      <c r="C11" s="13"/>
      <c r="D11" s="13"/>
      <c r="E11" s="13">
        <f>C11+D11</f>
        <v>0</v>
      </c>
      <c r="F11" s="27" t="s">
        <v>21</v>
      </c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92" t="s">
        <v>5</v>
      </c>
      <c r="B13" s="92"/>
      <c r="C13" s="92"/>
      <c r="D13" s="92"/>
      <c r="E13" s="92"/>
      <c r="F13" s="92"/>
    </row>
    <row r="14" spans="1:6" ht="76.5" x14ac:dyDescent="0.3">
      <c r="A14" s="47" t="s">
        <v>12</v>
      </c>
      <c r="B14" s="44" t="s">
        <v>81</v>
      </c>
      <c r="C14" s="46">
        <v>2852.1</v>
      </c>
      <c r="D14" s="33">
        <v>-80</v>
      </c>
      <c r="E14" s="46">
        <f>C14+D14</f>
        <v>2772.1</v>
      </c>
      <c r="F14" s="48" t="s">
        <v>84</v>
      </c>
    </row>
    <row r="15" spans="1:6" ht="38.25" x14ac:dyDescent="0.3">
      <c r="A15" s="47" t="s">
        <v>80</v>
      </c>
      <c r="B15" s="44" t="s">
        <v>82</v>
      </c>
      <c r="C15" s="46">
        <v>6500.2</v>
      </c>
      <c r="D15" s="33">
        <v>1892.4</v>
      </c>
      <c r="E15" s="46">
        <f>C15+D15</f>
        <v>8392.6</v>
      </c>
      <c r="F15" s="48" t="s">
        <v>83</v>
      </c>
    </row>
    <row r="16" spans="1:6" s="3" customFormat="1" x14ac:dyDescent="0.3">
      <c r="A16" s="19"/>
      <c r="B16" s="15" t="s">
        <v>4</v>
      </c>
      <c r="C16" s="18"/>
      <c r="D16" s="18">
        <f>SUM(D14:D15)</f>
        <v>1812.4</v>
      </c>
      <c r="E16" s="18"/>
      <c r="F16" s="20"/>
    </row>
    <row r="17" spans="1:6" x14ac:dyDescent="0.3">
      <c r="A17" s="21" t="s">
        <v>19</v>
      </c>
      <c r="B17" s="21"/>
      <c r="C17" s="21"/>
      <c r="D17" s="82" t="s">
        <v>31</v>
      </c>
      <c r="E17" s="83"/>
      <c r="F17" s="84"/>
    </row>
    <row r="18" spans="1:6" x14ac:dyDescent="0.3">
      <c r="A18" s="5"/>
      <c r="B18" s="6"/>
      <c r="C18" s="7"/>
      <c r="D18" s="7"/>
      <c r="E18" s="7"/>
      <c r="F18" s="6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</sheetData>
  <mergeCells count="6">
    <mergeCell ref="D17:F17"/>
    <mergeCell ref="A2:F2"/>
    <mergeCell ref="A5:F5"/>
    <mergeCell ref="A7:F7"/>
    <mergeCell ref="A10:F10"/>
    <mergeCell ref="A13:F13"/>
  </mergeCells>
  <hyperlinks>
    <hyperlink ref="D17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№395-01 от 23.01.17г.</vt:lpstr>
      <vt:lpstr>№397-01 от 31.01.17г.</vt:lpstr>
      <vt:lpstr>№401-01 от 01.03.17г.</vt:lpstr>
      <vt:lpstr>№409-01 от 29.03.17г.</vt:lpstr>
      <vt:lpstr>№413-01 от 26.04.17г.</vt:lpstr>
      <vt:lpstr>№423-01 от 31.05.17г.</vt:lpstr>
      <vt:lpstr>№432-01 от 21.06.17г.</vt:lpstr>
      <vt:lpstr>№441-01 от 26.07.17г.</vt:lpstr>
      <vt:lpstr>№444-01 от 08.08.17г.</vt:lpstr>
      <vt:lpstr>№447-01 от 01.09.17г.</vt:lpstr>
      <vt:lpstr>№462-01 от 27.09.17г.</vt:lpstr>
      <vt:lpstr>№466-01 от 25.10.17г.</vt:lpstr>
      <vt:lpstr>№475-01 от 20.11.17г.</vt:lpstr>
      <vt:lpstr>№484-01 от 01.12.17г.</vt:lpstr>
      <vt:lpstr>№485-01 от 15.12.17г. </vt:lpstr>
      <vt:lpstr>№487-01 от 22.12.17г.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gajdukovalv</dc:creator>
  <cp:lastModifiedBy>admin</cp:lastModifiedBy>
  <cp:lastPrinted>2018-01-15T12:16:26Z</cp:lastPrinted>
  <dcterms:created xsi:type="dcterms:W3CDTF">2014-01-21T11:06:29Z</dcterms:created>
  <dcterms:modified xsi:type="dcterms:W3CDTF">2018-01-15T12:16:30Z</dcterms:modified>
</cp:coreProperties>
</file>