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8090" windowHeight="7380" tabRatio="682" firstSheet="15" activeTab="18"/>
  </bookViews>
  <sheets>
    <sheet name="СВОД" sheetId="18" r:id="rId1"/>
    <sheet name="№60 10-02 от 11.01.19г." sheetId="12" r:id="rId2"/>
    <sheet name="№62 11-02 от 31.01.19г." sheetId="19" r:id="rId3"/>
    <sheet name="№65 12-02 от 28.02.19г." sheetId="20" r:id="rId4"/>
    <sheet name="№73 13-02 от 27.03.19г." sheetId="21" r:id="rId5"/>
    <sheet name="№80 14-02 от 24.04.19г." sheetId="22" r:id="rId6"/>
    <sheet name="№85 15-02 от 29.05.19г." sheetId="23" r:id="rId7"/>
    <sheet name="№92 17-02 от 07.06.19г." sheetId="24" r:id="rId8"/>
    <sheet name="№93 18-02 от 26.06.19г." sheetId="25" r:id="rId9"/>
    <sheet name="№100 19-02 от 10.07.19г." sheetId="26" r:id="rId10"/>
    <sheet name="№102 20-02 от 28.08.19г." sheetId="27" r:id="rId11"/>
    <sheet name="№108 21-02 от 16.09.19г." sheetId="28" r:id="rId12"/>
    <sheet name="№109 22-02 от 25.09.19г." sheetId="29" r:id="rId13"/>
    <sheet name="№112 23-02 от 14.10.19г." sheetId="30" r:id="rId14"/>
    <sheet name="№116 25-02 от 30.10.19г." sheetId="31" r:id="rId15"/>
    <sheet name="№123 26-02 от 19.11.19г." sheetId="32" r:id="rId16"/>
    <sheet name="№124 27-02 от 27.11.19г." sheetId="33" r:id="rId17"/>
    <sheet name="№133 28-02 от 03.12.19г." sheetId="34" r:id="rId18"/>
    <sheet name="№135 30-02 от 25.12.19г." sheetId="35" r:id="rId19"/>
  </sheets>
  <definedNames>
    <definedName name="_xlnm.Print_Titles" localSheetId="12">'№109 22-02 от 25.09.19г.'!$4:$4</definedName>
    <definedName name="_xlnm.Print_Titles" localSheetId="13">'№112 23-02 от 14.10.19г.'!$4:$4</definedName>
    <definedName name="_xlnm.Print_Titles" localSheetId="14">'№116 25-02 от 30.10.19г.'!$4:$4</definedName>
    <definedName name="_xlnm.Print_Titles" localSheetId="15">'№123 26-02 от 19.11.19г.'!$4:$4</definedName>
    <definedName name="_xlnm.Print_Titles" localSheetId="16">'№124 27-02 от 27.11.19г.'!$4:$4</definedName>
    <definedName name="_xlnm.Print_Titles" localSheetId="17">'№133 28-02 от 03.12.19г.'!$4:$4</definedName>
    <definedName name="_xlnm.Print_Titles" localSheetId="18">'№135 30-02 от 25.12.19г.'!$4:$4</definedName>
    <definedName name="_xlnm.Print_Titles" localSheetId="0">СВОД!$3:$3</definedName>
  </definedNames>
  <calcPr calcId="144525"/>
</workbook>
</file>

<file path=xl/calcChain.xml><?xml version="1.0" encoding="utf-8"?>
<calcChain xmlns="http://schemas.openxmlformats.org/spreadsheetml/2006/main">
  <c r="V108" i="18" l="1"/>
  <c r="V53" i="18"/>
  <c r="U96" i="18"/>
  <c r="U95" i="18"/>
  <c r="U94" i="18"/>
  <c r="V96" i="18"/>
  <c r="U105" i="18"/>
  <c r="U104" i="18"/>
  <c r="V91" i="18"/>
  <c r="V88" i="18"/>
  <c r="U86" i="18"/>
  <c r="U87" i="18"/>
  <c r="V87" i="18" s="1"/>
  <c r="V86" i="18"/>
  <c r="V82" i="18"/>
  <c r="V77" i="18"/>
  <c r="V85" i="18"/>
  <c r="V71" i="18"/>
  <c r="U69" i="18"/>
  <c r="U45" i="18"/>
  <c r="U60" i="18"/>
  <c r="U51" i="18"/>
  <c r="V57" i="18"/>
  <c r="V58" i="18"/>
  <c r="U35" i="18"/>
  <c r="V73" i="18"/>
  <c r="U4" i="18"/>
  <c r="V14" i="18"/>
  <c r="D27" i="35"/>
  <c r="D26" i="35" l="1"/>
  <c r="E26" i="35" s="1"/>
  <c r="D24" i="35"/>
  <c r="E25" i="35"/>
  <c r="E27" i="35"/>
  <c r="E28" i="35"/>
  <c r="E29" i="35"/>
  <c r="E30" i="35"/>
  <c r="E31" i="35"/>
  <c r="E32" i="35"/>
  <c r="E33" i="35"/>
  <c r="D14" i="35"/>
  <c r="D19" i="35"/>
  <c r="E9" i="35"/>
  <c r="E10" i="35"/>
  <c r="E11" i="35"/>
  <c r="E12" i="35"/>
  <c r="E13" i="35"/>
  <c r="E14" i="35"/>
  <c r="E15" i="35"/>
  <c r="E16" i="35"/>
  <c r="E17" i="35"/>
  <c r="E18" i="35"/>
  <c r="D34" i="35" l="1"/>
  <c r="E24" i="35"/>
  <c r="D22" i="35"/>
  <c r="E21" i="35"/>
  <c r="E8" i="35"/>
  <c r="T90" i="18" l="1"/>
  <c r="T46" i="18"/>
  <c r="T51" i="18"/>
  <c r="V51" i="18"/>
  <c r="V59" i="18"/>
  <c r="E17" i="34"/>
  <c r="E18" i="34"/>
  <c r="D19" i="34"/>
  <c r="E15" i="34"/>
  <c r="E16" i="34"/>
  <c r="E9" i="34" l="1"/>
  <c r="D10" i="34"/>
  <c r="D13" i="34" l="1"/>
  <c r="E12" i="34"/>
  <c r="E8" i="34"/>
  <c r="S22" i="18" l="1"/>
  <c r="S106" i="18"/>
  <c r="V111" i="18"/>
  <c r="V99" i="18"/>
  <c r="V80" i="18"/>
  <c r="E24" i="33"/>
  <c r="E14" i="33"/>
  <c r="E17" i="33"/>
  <c r="D27" i="33"/>
  <c r="E22" i="33"/>
  <c r="E21" i="33"/>
  <c r="E20" i="33"/>
  <c r="E23" i="33"/>
  <c r="E18" i="33"/>
  <c r="E19" i="33"/>
  <c r="D12" i="33"/>
  <c r="E11" i="33"/>
  <c r="D9" i="33"/>
  <c r="E8" i="33"/>
  <c r="T22" i="18" l="1"/>
  <c r="S19" i="18"/>
  <c r="T19" i="18"/>
  <c r="S4" i="18"/>
  <c r="T4" i="18"/>
  <c r="V81" i="18" l="1"/>
  <c r="D19" i="32"/>
  <c r="C15" i="32"/>
  <c r="E15" i="32" s="1"/>
  <c r="C17" i="32"/>
  <c r="E17" i="32" s="1"/>
  <c r="D10" i="32"/>
  <c r="E9" i="32"/>
  <c r="D13" i="32"/>
  <c r="E12" i="32"/>
  <c r="E8" i="32"/>
  <c r="E16" i="32" l="1"/>
  <c r="V97" i="18"/>
  <c r="D19" i="31"/>
  <c r="E17" i="31"/>
  <c r="E15" i="31"/>
  <c r="D15" i="31"/>
  <c r="C14" i="31"/>
  <c r="E14" i="31" s="1"/>
  <c r="E18" i="31"/>
  <c r="D12" i="31"/>
  <c r="E11" i="31"/>
  <c r="D9" i="31"/>
  <c r="E8" i="31"/>
  <c r="V76" i="18" l="1"/>
  <c r="V41" i="18"/>
  <c r="V17" i="18"/>
  <c r="P22" i="18"/>
  <c r="Q22" i="18"/>
  <c r="P19" i="18"/>
  <c r="Q19" i="18"/>
  <c r="P4" i="18"/>
  <c r="Q4" i="18"/>
  <c r="E19" i="30"/>
  <c r="C17" i="30"/>
  <c r="E17" i="30" s="1"/>
  <c r="E15" i="30"/>
  <c r="E8" i="30" l="1"/>
  <c r="E16" i="30"/>
  <c r="D20" i="30"/>
  <c r="D13" i="30"/>
  <c r="E12" i="30"/>
  <c r="D10" i="30"/>
  <c r="E9" i="30"/>
  <c r="O12" i="18" l="1"/>
  <c r="D27" i="29"/>
  <c r="E25" i="29"/>
  <c r="E22" i="29"/>
  <c r="E20" i="29"/>
  <c r="D19" i="29"/>
  <c r="E16" i="29"/>
  <c r="D16" i="29"/>
  <c r="E10" i="29"/>
  <c r="E8" i="29"/>
  <c r="D11" i="29"/>
  <c r="E24" i="29"/>
  <c r="E19" i="29"/>
  <c r="D14" i="29"/>
  <c r="E13" i="29"/>
  <c r="V89" i="18" l="1"/>
  <c r="E15" i="28"/>
  <c r="E14" i="28"/>
  <c r="D17" i="28" l="1"/>
  <c r="E16" i="28"/>
  <c r="D12" i="28"/>
  <c r="E11" i="28"/>
  <c r="D9" i="28"/>
  <c r="E8" i="28"/>
  <c r="C15" i="27" l="1"/>
  <c r="E15" i="27" s="1"/>
  <c r="C18" i="27"/>
  <c r="C17" i="27"/>
  <c r="E17" i="27"/>
  <c r="E18" i="27"/>
  <c r="D19" i="27"/>
  <c r="E14" i="27"/>
  <c r="D12" i="27"/>
  <c r="E11" i="27"/>
  <c r="D9" i="27"/>
  <c r="E8" i="27"/>
  <c r="D15" i="26" l="1"/>
  <c r="E14" i="26"/>
  <c r="D12" i="26"/>
  <c r="E11" i="26"/>
  <c r="D9" i="26"/>
  <c r="E8" i="26"/>
  <c r="E14" i="25" l="1"/>
  <c r="D16" i="25"/>
  <c r="D12" i="25"/>
  <c r="E11" i="25"/>
  <c r="D9" i="25"/>
  <c r="E8" i="25"/>
  <c r="V10" i="18" l="1"/>
  <c r="D16" i="24"/>
  <c r="E15" i="24"/>
  <c r="E14" i="24"/>
  <c r="D12" i="24"/>
  <c r="E11" i="24"/>
  <c r="D9" i="24"/>
  <c r="E8" i="24"/>
  <c r="V72" i="18" l="1"/>
  <c r="I22" i="18"/>
  <c r="D24" i="23"/>
  <c r="E23" i="23"/>
  <c r="E22" i="23"/>
  <c r="E20" i="23"/>
  <c r="E18" i="23"/>
  <c r="E19" i="23"/>
  <c r="E15" i="23"/>
  <c r="E14" i="23"/>
  <c r="D12" i="23"/>
  <c r="E11" i="23"/>
  <c r="D9" i="23"/>
  <c r="E8" i="23"/>
  <c r="D20" i="22" l="1"/>
  <c r="E11" i="22"/>
  <c r="C19" i="22"/>
  <c r="C15" i="22"/>
  <c r="E15" i="22" s="1"/>
  <c r="E19" i="22"/>
  <c r="E18" i="22"/>
  <c r="E14" i="22"/>
  <c r="D12" i="22"/>
  <c r="D9" i="22"/>
  <c r="E8" i="22"/>
  <c r="C18" i="21" l="1"/>
  <c r="E18" i="21" s="1"/>
  <c r="C17" i="21"/>
  <c r="E17" i="21" s="1"/>
  <c r="C15" i="21"/>
  <c r="E15" i="21" s="1"/>
  <c r="E19" i="21"/>
  <c r="D20" i="21"/>
  <c r="E14" i="21"/>
  <c r="D12" i="21"/>
  <c r="D9" i="21"/>
  <c r="E8" i="21"/>
  <c r="F112" i="18" l="1"/>
  <c r="V55" i="18"/>
  <c r="D22" i="20"/>
  <c r="E20" i="20"/>
  <c r="C19" i="20"/>
  <c r="E19" i="20" s="1"/>
  <c r="E16" i="20"/>
  <c r="C15" i="20"/>
  <c r="E15" i="20" s="1"/>
  <c r="D10" i="20"/>
  <c r="E9" i="20"/>
  <c r="D13" i="20"/>
  <c r="E8" i="20"/>
  <c r="C18" i="19" l="1"/>
  <c r="C15" i="19"/>
  <c r="E18" i="19" l="1"/>
  <c r="E16" i="19"/>
  <c r="E14" i="19"/>
  <c r="D19" i="19"/>
  <c r="E8" i="19"/>
  <c r="E15" i="19"/>
  <c r="D12" i="19"/>
  <c r="E11" i="19"/>
  <c r="D9" i="19"/>
  <c r="E14" i="12" l="1"/>
  <c r="V34" i="18" l="1"/>
  <c r="V109" i="18"/>
  <c r="V110" i="18"/>
  <c r="V95" i="18"/>
  <c r="V94" i="18"/>
  <c r="V105" i="18"/>
  <c r="V104" i="18"/>
  <c r="V90" i="18"/>
  <c r="V56" i="18"/>
  <c r="V48" i="18"/>
  <c r="V107" i="18"/>
  <c r="V62" i="18"/>
  <c r="V29" i="18"/>
  <c r="V33" i="18"/>
  <c r="V26" i="18"/>
  <c r="V46" i="18"/>
  <c r="V15" i="18"/>
  <c r="V13" i="18"/>
  <c r="V11" i="18"/>
  <c r="V6" i="18"/>
  <c r="E22" i="18" l="1"/>
  <c r="F22" i="18"/>
  <c r="H22" i="18"/>
  <c r="J22" i="18"/>
  <c r="M22" i="18"/>
  <c r="N22" i="18"/>
  <c r="O22" i="18"/>
  <c r="R22" i="18"/>
  <c r="U22" i="18"/>
  <c r="D22" i="18"/>
  <c r="V114" i="18"/>
  <c r="V7" i="18"/>
  <c r="D4" i="18"/>
  <c r="O19" i="18"/>
  <c r="R19" i="18"/>
  <c r="O4" i="18"/>
  <c r="R4" i="18"/>
  <c r="V102" i="18" l="1"/>
  <c r="V93" i="18"/>
  <c r="V83" i="18"/>
  <c r="V63" i="18"/>
  <c r="V40" i="18"/>
  <c r="V30" i="18"/>
  <c r="V37" i="18"/>
  <c r="N19" i="18"/>
  <c r="N4" i="18"/>
  <c r="V36" i="18" l="1"/>
  <c r="V84" i="18"/>
  <c r="V66" i="18"/>
  <c r="V12" i="18"/>
  <c r="M19" i="18"/>
  <c r="M4" i="18"/>
  <c r="V113" i="18" l="1"/>
  <c r="L22" i="18"/>
  <c r="V23" i="18"/>
  <c r="V24" i="18"/>
  <c r="V5" i="18"/>
  <c r="L19" i="18"/>
  <c r="L4" i="18"/>
  <c r="V103" i="18" l="1"/>
  <c r="E4" i="18"/>
  <c r="F4" i="18"/>
  <c r="G4" i="18"/>
  <c r="H4" i="18"/>
  <c r="I4" i="18"/>
  <c r="J4" i="18"/>
  <c r="K4" i="18"/>
  <c r="K19" i="18"/>
  <c r="V60" i="18" l="1"/>
  <c r="K22" i="18"/>
  <c r="V101" i="18"/>
  <c r="V16" i="18"/>
  <c r="V18" i="18"/>
  <c r="J19" i="18"/>
  <c r="V27" i="18" l="1"/>
  <c r="V28" i="18"/>
  <c r="V31" i="18"/>
  <c r="V32" i="18"/>
  <c r="V35" i="18"/>
  <c r="V38" i="18"/>
  <c r="V39" i="18"/>
  <c r="V42" i="18"/>
  <c r="V43" i="18"/>
  <c r="V44" i="18"/>
  <c r="V45" i="18"/>
  <c r="V47" i="18"/>
  <c r="V49" i="18"/>
  <c r="V50" i="18"/>
  <c r="V52" i="18"/>
  <c r="V54" i="18"/>
  <c r="V61" i="18"/>
  <c r="V64" i="18"/>
  <c r="V65" i="18"/>
  <c r="V67" i="18"/>
  <c r="V68" i="18"/>
  <c r="V69" i="18"/>
  <c r="V70" i="18"/>
  <c r="V74" i="18"/>
  <c r="V79" i="18"/>
  <c r="V92" i="18"/>
  <c r="V98" i="18"/>
  <c r="V100" i="18"/>
  <c r="V106" i="18"/>
  <c r="V112" i="18"/>
  <c r="V25" i="18"/>
  <c r="V21" i="18"/>
  <c r="V20" i="18"/>
  <c r="V9" i="18"/>
  <c r="V8" i="18"/>
  <c r="U19" i="18"/>
  <c r="G22" i="18"/>
  <c r="E19" i="18"/>
  <c r="F19" i="18"/>
  <c r="G19" i="18"/>
  <c r="H19" i="18"/>
  <c r="I19" i="18"/>
  <c r="D19" i="18"/>
  <c r="V19" i="18" l="1"/>
  <c r="V4" i="18"/>
  <c r="V78" i="18"/>
  <c r="V75" i="18"/>
  <c r="V22" i="18" s="1"/>
  <c r="D15" i="12" l="1"/>
  <c r="E11" i="12" l="1"/>
  <c r="D9" i="12" l="1"/>
  <c r="D12" i="12"/>
</calcChain>
</file>

<file path=xl/sharedStrings.xml><?xml version="1.0" encoding="utf-8"?>
<sst xmlns="http://schemas.openxmlformats.org/spreadsheetml/2006/main" count="778" uniqueCount="306">
  <si>
    <t>Раздел</t>
  </si>
  <si>
    <t>Наименование</t>
  </si>
  <si>
    <t>Причины внесения изменений</t>
  </si>
  <si>
    <t>0409</t>
  </si>
  <si>
    <t>ИТОГО:</t>
  </si>
  <si>
    <t>Внесены изменения в расходную часть бюджета:</t>
  </si>
  <si>
    <t>Внесены изменения в доходную часть бюджета:</t>
  </si>
  <si>
    <t>Внесены изменения в источники финансирования дефицита бюджета:</t>
  </si>
  <si>
    <t>смотреть:</t>
  </si>
  <si>
    <t>0501</t>
  </si>
  <si>
    <t>Дорожное хозяйство (дорожные фонды)</t>
  </si>
  <si>
    <t xml:space="preserve">Жилищное хозяйство </t>
  </si>
  <si>
    <t>1101</t>
  </si>
  <si>
    <t xml:space="preserve">Физическая культура </t>
  </si>
  <si>
    <t xml:space="preserve">Вносимые изменения </t>
  </si>
  <si>
    <t>Доходы, получаемые в виде арендной платы за земельные участки, государственная собственность на которые не разграничена</t>
  </si>
  <si>
    <t>0113</t>
  </si>
  <si>
    <t xml:space="preserve">Другие общегосударственные вопросы </t>
  </si>
  <si>
    <t>0412</t>
  </si>
  <si>
    <t>Другие вопросы в области национальной экономики</t>
  </si>
  <si>
    <t>0104</t>
  </si>
  <si>
    <t>Функционирование местных администраций</t>
  </si>
  <si>
    <t>0408</t>
  </si>
  <si>
    <t>0503</t>
  </si>
  <si>
    <t>0801</t>
  </si>
  <si>
    <t>Транспорт</t>
  </si>
  <si>
    <t>Благоустройство</t>
  </si>
  <si>
    <t>Культура</t>
  </si>
  <si>
    <t>Земельный налог</t>
  </si>
  <si>
    <t>Получение кредитов от кредитных организаций</t>
  </si>
  <si>
    <t>0103</t>
  </si>
  <si>
    <t>Функционирование представительных органов муниципальных образований</t>
  </si>
  <si>
    <t>0707</t>
  </si>
  <si>
    <t>Молодежная политика и оздоровление детей</t>
  </si>
  <si>
    <t>ДОХОДЫ</t>
  </si>
  <si>
    <t>РАСХОДЫ</t>
  </si>
  <si>
    <t>ИСТОЧНИКИ</t>
  </si>
  <si>
    <r>
      <t xml:space="preserve">расходы на выполнение работ по </t>
    </r>
    <r>
      <rPr>
        <b/>
        <sz val="12"/>
        <color theme="1"/>
        <rFont val="Arial Narrow"/>
        <family val="2"/>
        <charset val="204"/>
      </rPr>
      <t>капитальному ремонту автомобильных дорог общего пользования</t>
    </r>
    <r>
      <rPr>
        <sz val="12"/>
        <color theme="1"/>
        <rFont val="Arial Narrow"/>
        <family val="2"/>
        <charset val="204"/>
      </rPr>
      <t xml:space="preserve"> в рамках ведомственной целевой программы "Дорожная деятельность и благоустройство территории муниципального образования город Энгельс Энгельсского муниципального района Саратовской области на 2018 - 2020 годы"</t>
    </r>
  </si>
  <si>
    <t>администрации Энгельсского муниципального района на оплату исполнительных листов по выплате возмещения за изымаемые жилые помещения</t>
  </si>
  <si>
    <t xml:space="preserve">комитету ЖКХ, ТЭК, ТиС администрации ЭМР на мероприятия по реконструкции и модернизацию аппаратно-программного комплекса "Безопасный город" (МКП"Энгельсгорсвет") </t>
  </si>
  <si>
    <r>
      <t xml:space="preserve">комитету по земельным ресурсам администрации ЭМР на погашение кредиторской задолженности прошлых лет </t>
    </r>
    <r>
      <rPr>
        <b/>
        <sz val="12"/>
        <color theme="1"/>
        <rFont val="Arial Narrow"/>
        <family val="2"/>
        <charset val="204"/>
      </rPr>
      <t>за кадастровые работы в отношении  земельных участков</t>
    </r>
    <r>
      <rPr>
        <sz val="12"/>
        <color theme="1"/>
        <rFont val="Arial Narrow"/>
        <family val="2"/>
        <charset val="204"/>
      </rPr>
      <t>, формируемых под многоквартирными жилыми домами, признанными аварийными и подлежащие сносу</t>
    </r>
  </si>
  <si>
    <r>
      <t xml:space="preserve">комитету по земельным ресурсам администрации ЭМР на </t>
    </r>
    <r>
      <rPr>
        <b/>
        <sz val="12"/>
        <color theme="1"/>
        <rFont val="Arial Narrow"/>
        <family val="2"/>
        <charset val="204"/>
      </rPr>
      <t xml:space="preserve">оценку рыночной стоимости земельных участков </t>
    </r>
  </si>
  <si>
    <t>Расходы по возмещению недополученных доходов в связи с применением регулируемых тарифов на пассажирские перевозки</t>
  </si>
  <si>
    <r>
      <t xml:space="preserve">на расходы по выполнению работ (оказание услуг) по </t>
    </r>
    <r>
      <rPr>
        <b/>
        <sz val="12"/>
        <color theme="1"/>
        <rFont val="Arial Narrow"/>
        <family val="2"/>
        <charset val="204"/>
      </rPr>
      <t>обследованию жилых помещений</t>
    </r>
    <r>
      <rPr>
        <sz val="12"/>
        <color theme="1"/>
        <rFont val="Arial Narrow"/>
        <family val="2"/>
        <charset val="204"/>
      </rPr>
      <t xml:space="preserve"> на пригодность для проживания</t>
    </r>
  </si>
  <si>
    <r>
      <t xml:space="preserve">на расходы по погашению кредиторской задолженности по выполнению работ </t>
    </r>
    <r>
      <rPr>
        <b/>
        <sz val="12"/>
        <color theme="1"/>
        <rFont val="Arial Narrow"/>
        <family val="2"/>
        <charset val="204"/>
      </rPr>
      <t xml:space="preserve">по разработке программы комплексного развития транспортной инфраструктуры; </t>
    </r>
  </si>
  <si>
    <t>приобретение спецтехники</t>
  </si>
  <si>
    <r>
      <t xml:space="preserve">мероприятия </t>
    </r>
    <r>
      <rPr>
        <b/>
        <sz val="12"/>
        <color theme="1"/>
        <rFont val="Arial Narrow"/>
        <family val="2"/>
        <charset val="204"/>
      </rPr>
      <t>по обеспечению предотвращения возможности возникновения аварийных и чрезвычайных ситуаций на объектах жилищной сферы</t>
    </r>
  </si>
  <si>
    <r>
      <t>комитету ЖКХ, ТЭК, ТиС АЭМР на расходы по</t>
    </r>
    <r>
      <rPr>
        <b/>
        <sz val="12"/>
        <color theme="1"/>
        <rFont val="Arial Narrow"/>
        <family val="2"/>
        <charset val="204"/>
      </rPr>
      <t xml:space="preserve"> рекультивации свалки ТБО </t>
    </r>
    <r>
      <rPr>
        <sz val="12"/>
        <color theme="1"/>
        <rFont val="Arial Narrow"/>
        <family val="2"/>
        <charset val="204"/>
      </rPr>
      <t xml:space="preserve">г. Энгельс, Промышленная зона, район комбината «Кристалл»; </t>
    </r>
  </si>
  <si>
    <r>
      <t xml:space="preserve">управлению по физической культуре, спорту, молодежной политике и туризму АЭМР на оплату расходов по </t>
    </r>
    <r>
      <rPr>
        <b/>
        <sz val="12"/>
        <color theme="1"/>
        <rFont val="Arial Narrow"/>
        <family val="2"/>
        <charset val="204"/>
      </rPr>
      <t>коммунальным услугам</t>
    </r>
  </si>
  <si>
    <t>ремонтно-восстановительные работы МБУ «СТЦ»</t>
  </si>
  <si>
    <t>ИТОГО</t>
  </si>
  <si>
    <t>Дотации бюджетам городских поселений на выравнивание бюджетной обеспеченности</t>
  </si>
  <si>
    <t>Налог на доходы физических лиц</t>
  </si>
  <si>
    <t>Прочие безвозмездные поступления   в бюджеты городских поселений</t>
  </si>
  <si>
    <t>на заработную плату с начислениями МБУ «ДК «Мелиоратор».</t>
  </si>
  <si>
    <t>0102</t>
  </si>
  <si>
    <t>1301</t>
  </si>
  <si>
    <t>Обслуживание внутреннего государственного и муниципального долга</t>
  </si>
  <si>
    <t>Оплата труда и начисления Главе МО</t>
  </si>
  <si>
    <t>Оплата труда и начисления аппарат ЭГСД</t>
  </si>
  <si>
    <t>комитету финансов администрации ЭМР на оплату процентов по муниципальному долгу в связи с привлечением заемных средств от кредитных организаций</t>
  </si>
  <si>
    <t xml:space="preserve">Доходы от реализации имущества, находящегося в собственности городских поселений </t>
  </si>
  <si>
    <t>комитету ЖКХ, ТЭК, ТиС администрации ЭМР на оплату исполнительных листов по выплате возмещения за изымаемые жилые помещения</t>
  </si>
  <si>
    <r>
      <rPr>
        <b/>
        <sz val="12"/>
        <color theme="1"/>
        <rFont val="Arial Narrow"/>
        <family val="2"/>
        <charset val="204"/>
      </rPr>
      <t>комитету по управлению имуществом АЭМР</t>
    </r>
    <r>
      <rPr>
        <sz val="12"/>
        <color theme="1"/>
        <rFont val="Arial Narrow"/>
        <family val="2"/>
        <charset val="204"/>
      </rPr>
      <t xml:space="preserve"> на оплату исполнительного листа по возврату денежных средств за проданное муниципальное имущество (земельные участки) по решению суда, в результате признания сделки недействительной </t>
    </r>
  </si>
  <si>
    <t>0309</t>
  </si>
  <si>
    <t>Защита населения и территории от чрезвычайных ситуаций природного и техногенного характера, гражданская оборона</t>
  </si>
  <si>
    <t>0505</t>
  </si>
  <si>
    <t>Другие вопросы в области жилищно-коммунального хозяйства</t>
  </si>
  <si>
    <t>на предоставление межбюджетных трансфертов по похоронному делу</t>
  </si>
  <si>
    <t>Администрация ЭМР на оплату исполнительных листов по возмещению ущерба при ДТП</t>
  </si>
  <si>
    <t xml:space="preserve"> финансовое обеспечение деятельности аварийно-спасательного формирования</t>
  </si>
  <si>
    <t>по расходам предусмотренных на предоставление межбюджетных трансфертов по земельному контролю</t>
  </si>
  <si>
    <t>Налог на имущество физических лиц</t>
  </si>
  <si>
    <t>1403</t>
  </si>
  <si>
    <t>МБТ общего характера</t>
  </si>
  <si>
    <r>
      <rPr>
        <b/>
        <sz val="12"/>
        <color theme="1"/>
        <rFont val="Arial Narrow"/>
        <family val="2"/>
        <charset val="204"/>
      </rPr>
      <t>МБТ</t>
    </r>
    <r>
      <rPr>
        <sz val="12"/>
        <color theme="1"/>
        <rFont val="Arial Narrow"/>
        <family val="2"/>
        <charset val="204"/>
      </rPr>
      <t xml:space="preserve"> общего характера</t>
    </r>
  </si>
  <si>
    <t>Единый сельскохозяйственный налог</t>
  </si>
  <si>
    <t xml:space="preserve">Доходы от сдачи в аренду имущества </t>
  </si>
  <si>
    <t>Штрафы, прочие поступления</t>
  </si>
  <si>
    <t>расходы на погашение кредиторской задолженности прошлых лет</t>
  </si>
  <si>
    <t>расходы на уплату налога на имущество организаций, транспортного налога  и иных платежей муниципальными органами</t>
  </si>
  <si>
    <t xml:space="preserve">Администрация ЭМР создание условий для деятельности добровольных формирований населения по охране общественного порядка </t>
  </si>
  <si>
    <t>межбюджетные трансферты поорганизации и осуществления мероприятий по гражданской обороне</t>
  </si>
  <si>
    <t>комитету по земельным ресурсам администрации ЭМР на мероприятия по землеустройству и землепользованию</t>
  </si>
  <si>
    <t>Выплата пенсии за выслугу лет депутатам, выборным должностным лицам, и лицам, замещавшим должности муниципальной службы в органах местного самоуправления</t>
  </si>
  <si>
    <t>1001</t>
  </si>
  <si>
    <t>Пенсионное обеспечение</t>
  </si>
  <si>
    <t>погашение кредиторской задолженности прошлых лет</t>
  </si>
  <si>
    <t>РЕЕСТР изменений в бюджет муниципального образования город Энгельс в 2019 году</t>
  </si>
  <si>
    <t>Решение ЭГСД от 11.01.2019 г. №60/10-02</t>
  </si>
  <si>
    <t xml:space="preserve">Получение кредитов от кредитных организаций </t>
  </si>
  <si>
    <t>Увеличиваются бюджетные ассигнования комитету ЖКХ, ТЭК, ТиС администрации ЭМР на приобретение снегоуборочной техники (10 тракторов МТЗ)</t>
  </si>
  <si>
    <t>смотреть актуальную редакцию бюджета МО г. Энгельс на 2019 год:</t>
  </si>
  <si>
    <t>Информация о последних изменениях бюджета муниципального образования город Энгельс на 2019 год</t>
  </si>
  <si>
    <t>№ 60/10-02 от 11.01.2019 г.</t>
  </si>
  <si>
    <t>http://engels.me/2010-06-08-17-24-58/byudzhet-na-2019-god/byudzhet</t>
  </si>
  <si>
    <t>http://engels.me/2010-06-08-17-24-21/2010-06-08-17-43-42/resheniya-engelsskogo-gorodskogo-soveta-deputatov-ot-2019-goda</t>
  </si>
  <si>
    <t>План 2019 года</t>
  </si>
  <si>
    <t>Уточненный план 2019 года</t>
  </si>
  <si>
    <t>Решение ЭГСД от 31.01.2019 г. №62/11-02</t>
  </si>
  <si>
    <t>Уменьшение прочих остатков денежных средств бюджетов</t>
  </si>
  <si>
    <t>Остатки, сложившиеся на 1 января 2019 года на едином счете бюджета</t>
  </si>
  <si>
    <t>Доходы от реализации имущества, находящегося в собственности городских поселений</t>
  </si>
  <si>
    <t>Увеличиваются бюджетные ассигнования администрации ЭМР на оплату исполнительного листа по выплате возмещения за изымаемые жилые помещения и возмещение расходов по выкупу жилья</t>
  </si>
  <si>
    <t>Увеличиваются бюджетные ассигнования комитету ЖКХ, ТЭК, ТиС администрации ЭМР на строительство автомобильной дороги по улице Пушкина (на участке от улицы Нестерова  до улицы Тельмана), за счет средств муниципального дорожного фонда (остатки средств муниципального дорожного фонда на едином счете бюджета на 01.01.2019 года)</t>
  </si>
  <si>
    <t xml:space="preserve">Увеличиваются бюджетные ассигнования комитету ЖКХ, ТЭК, ТиС администрации ЭМР на оплату исполнительного листа по выплате возмещения за изымаемые жилые помещения и возмещение расходов по выкупу жилья </t>
  </si>
  <si>
    <t xml:space="preserve">Увеличиваются бюджетные ассигнования комитету ЖКХ, ТЭК, ТиС администрации ЭМР на приобретение оборудования для проведения противопаводковых мероприятий </t>
  </si>
  <si>
    <t>Увеличиваются бюджетные ассигнования комитету по управлению имуществом администрации ЭМР на оплату исполнительного листа по возврату денежных средств за проданное муниципальное имущество (земельные участки) по решению суда, в результате признания сделки недействительной</t>
  </si>
  <si>
    <t>№ 62/11-02 от 31.01.2019 г.</t>
  </si>
  <si>
    <r>
      <rPr>
        <b/>
        <sz val="12"/>
        <color theme="1"/>
        <rFont val="Arial Narrow"/>
        <family val="2"/>
        <charset val="204"/>
      </rPr>
      <t>расходы на строительство автомобильной дороги по улице Пушкина (на участке от улицы Нестерова  до улицы Тельмана)</t>
    </r>
    <r>
      <rPr>
        <sz val="12"/>
        <color theme="1"/>
        <rFont val="Arial Narrow"/>
        <family val="2"/>
        <charset val="204"/>
      </rPr>
      <t xml:space="preserve"> в рамках ведомственной целевой программы «Дорожная деятельность, благоустройство "(за счет остатков средств на едином счете бюджета на 01.01.2019 года)</t>
    </r>
  </si>
  <si>
    <r>
      <t xml:space="preserve">на приобретение оборудования для проведения </t>
    </r>
    <r>
      <rPr>
        <b/>
        <sz val="12"/>
        <color theme="1"/>
        <rFont val="Arial Narrow"/>
        <family val="2"/>
        <charset val="204"/>
      </rPr>
      <t>противопаводковых</t>
    </r>
    <r>
      <rPr>
        <sz val="12"/>
        <color theme="1"/>
        <rFont val="Arial Narrow"/>
        <family val="2"/>
        <charset val="204"/>
      </rPr>
      <t xml:space="preserve"> мероприятий в рамках ведомственной целевой программы "Дорожная деятельность и благоустройство"</t>
    </r>
  </si>
  <si>
    <t>Прочие безвозмездные поступления в бюджеты городских поселений</t>
  </si>
  <si>
    <t>Решение ЭГСД от 28.02.2019 г. №65/12-02</t>
  </si>
  <si>
    <t xml:space="preserve">Увеличиваются бюджетные ассигнования комитету ЖКХ, ТЭК, ТиС администрации ЭМР на проверку достоверности сметной документации  </t>
  </si>
  <si>
    <t xml:space="preserve">на аварийно-восстановительные работы жилого помещения находящегося по адресу: г. Энгельс, ул. Минская д.26 </t>
  </si>
  <si>
    <t>Увеличиваются бюджетные ассигнования комитету ЖКХ, ТЭК, ТиС администрации ЭМР на проведение экспертизы состояния жилого помещения;</t>
  </si>
  <si>
    <t xml:space="preserve">Увеличиваются бюджетные ассигнования комитету ЖКХ, ТЭК, ТиС администрации ЭМР на оплату кредиторской задолженности по рекультивации свалки ТБО г. Энгельс, Промышленная зона, район комбината «Кристалл» </t>
  </si>
  <si>
    <t>и за счет безвозмездных поступлений от физических лиц.</t>
  </si>
  <si>
    <t>Открываются бюджетные ассигнования управлению по капитальному строительству АЭМР на реализацию проекта, основанного на местных инициативах за счет средств местного бюджета</t>
  </si>
  <si>
    <t>№ 65/12-02 от 28.02.2019 г.</t>
  </si>
  <si>
    <t>расходы на проверку сметной документации</t>
  </si>
  <si>
    <r>
      <rPr>
        <b/>
        <sz val="12"/>
        <color theme="1"/>
        <rFont val="Arial Narrow"/>
        <family val="2"/>
        <charset val="204"/>
      </rPr>
      <t>УКС АЭМР</t>
    </r>
    <r>
      <rPr>
        <sz val="12"/>
        <color theme="1"/>
        <rFont val="Arial Narrow"/>
        <family val="2"/>
        <charset val="204"/>
      </rPr>
      <t xml:space="preserve"> на реализацию проекта, основанного на местных инициативах за счет средств местного бюджета</t>
    </r>
  </si>
  <si>
    <t>Решение ЭГСД от 27.03.2019 г. №73/13-02</t>
  </si>
  <si>
    <t>Увеличиваются бюджетные ассигнования администрации ЭМР на оплату работ по разработке проекта программы комплексного развития социальной инфраструктуры</t>
  </si>
  <si>
    <t xml:space="preserve">Увеличиваются бюджетные ассигнования комитету ЖКХ, ТЭК, ТиС администрации ЭМР на софинансирование за счет средств местного бюджета национального проекта «Безопасные и качественные автомобильные дороги» </t>
  </si>
  <si>
    <t>Увеличиваются бюджетные ассигнования управлению культуры администрации ЭМР на оплату кредиторской задолженности по ремонту кровли в МБУ «ДК Восход» в сумме    200,0 тыс. рублей и на расходы на техническое обследование и противоаварийные мероприятия в МБУ "ДК Покровский" в сумме    207,0 тыс. рублей.</t>
  </si>
  <si>
    <t>Перераспределяются бюджетные ассигнования комитету ЖКХ, ТЭК, ТиС  АЭМР с расходов предусмотренных на ремонт дворовых территорий многоквартирных домов и проездов к дворовым территориям многоквартирных домов, за счет средств муниципального дорожного фонда, в рамках МП «Формирование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2018-2022 годы» на расходы по ремонту автомобильных дорог общего пользования, за счет средств муниципального дорожного фонда, в рамках ВЦП «Комплексное развитие транспортной инфраструктуры Саратовской агломерации на территории муниципального образования город Энгельс Энгельсского муниципального района Саратовской области на 2017-2021 годы»</t>
  </si>
  <si>
    <t>№ 73/13-02 от 27.03.2019 г.</t>
  </si>
  <si>
    <t>расходы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местного бюджета по основному мероприятию «Реализация регионального проекта (программы) в целях выполнения задач федерального проекта «Дорожная сеть»» в рамках ведомственной целевой программы «Комплексное развитие транспортной инфраструктуры Саратовской агломерации на территории муниципального образования город Энгельс Энгельсского муниципального района Саратовской области на 2017-2021 годы»</t>
  </si>
  <si>
    <r>
      <t xml:space="preserve">расходы на строительство (реконструкцию), капитальный ремонт и ремонт автомобильных дорог общего пользования, </t>
    </r>
    <r>
      <rPr>
        <b/>
        <sz val="12"/>
        <color theme="1"/>
        <rFont val="Arial Narrow"/>
        <family val="2"/>
        <charset val="204"/>
      </rPr>
      <t>за счет средств муниципального дорожного фонда</t>
    </r>
    <r>
      <rPr>
        <sz val="12"/>
        <color theme="1"/>
        <rFont val="Arial Narrow"/>
        <family val="2"/>
        <charset val="204"/>
      </rPr>
      <t xml:space="preserve"> в рамках ведомственной целевой программы «Комплексное развитие транспортной инфраструктуры Саратовской агломерации на территории муниципального образования город Энгельс Энгельсского муниципального района Саратовской области на 2017-2021 годы»</t>
    </r>
  </si>
  <si>
    <r>
      <t xml:space="preserve">расходы на </t>
    </r>
    <r>
      <rPr>
        <b/>
        <sz val="12"/>
        <color theme="1"/>
        <rFont val="Arial Narrow"/>
        <family val="2"/>
        <charset val="204"/>
      </rPr>
      <t>ремонт дворовых территорий</t>
    </r>
    <r>
      <rPr>
        <sz val="12"/>
        <color theme="1"/>
        <rFont val="Arial Narrow"/>
        <family val="2"/>
        <charset val="204"/>
      </rPr>
      <t xml:space="preserve"> многоквартирных домов и проездов к дворовым территориям многоквартирных домов, </t>
    </r>
    <r>
      <rPr>
        <b/>
        <sz val="12"/>
        <color theme="1"/>
        <rFont val="Arial Narrow"/>
        <family val="2"/>
        <charset val="204"/>
      </rPr>
      <t>за счет средств муниципального дорожного фонда</t>
    </r>
    <r>
      <rPr>
        <sz val="12"/>
        <color theme="1"/>
        <rFont val="Arial Narrow"/>
        <family val="2"/>
        <charset val="204"/>
      </rPr>
      <t>, в рамках муниципальной программы «Формирование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2018-2022 годы»</t>
    </r>
  </si>
  <si>
    <r>
      <t xml:space="preserve">на оплату </t>
    </r>
    <r>
      <rPr>
        <b/>
        <sz val="12"/>
        <color theme="1"/>
        <rFont val="Arial Narrow"/>
        <family val="2"/>
        <charset val="204"/>
      </rPr>
      <t>кред.задолженности</t>
    </r>
    <r>
      <rPr>
        <sz val="12"/>
        <color theme="1"/>
        <rFont val="Arial Narrow"/>
        <family val="2"/>
        <charset val="204"/>
      </rPr>
      <t xml:space="preserve"> по ремонту кровли здания МБУ ДК «Восход» </t>
    </r>
  </si>
  <si>
    <t>расходы на техническое обследование и противоаварийные мероприятия в МБУ "ДК Покровский"</t>
  </si>
  <si>
    <t>Решение ЭГСД от 24.04.2019 г. №80/14-02</t>
  </si>
  <si>
    <t xml:space="preserve">Увеличиваются бюджетные ассигнования комитету по управлению имуществом ЭМР на оплату исполнительного листа по возврату денежных средств за проданное муниципальное имущество (земельные участки) по решению суда, в результате признания сделки недействительной </t>
  </si>
  <si>
    <t xml:space="preserve">Увеличиваются бюджетные ассигнования комитету ЖКХ, ТЭК, ТиС администрации ЭМР на погашение кредиторской задолженности прошлых лет за оказанные услуги по ремонту автомобильных дорог общего пользования </t>
  </si>
  <si>
    <t xml:space="preserve">на осуществление сопутствующих контрольных мероприятий в рамках ВЦП «Комплексное развитие транспортной инфраструктуры Саратовской агломерации на территории муниципального образования город Энгельс Энгельсского муниципального района Саратовской области на 2017-2021 годы </t>
  </si>
  <si>
    <t xml:space="preserve">Уменьшить  бюджетные ассигнования комитету ЖКХ, ТЭК, ТиС АЭМР на капитальный ремонт, ремонт и содержание автомобильных дорог общего пользования местного значения городских поселений области  в связи с доведением Министерством транспорта и дорожного хозяйства Саратовской области  бюджетных ассигнований и лимитов бюджетных обязательств на капитальный ремонт, ремонт и содержание автомобильных дорог общего пользования местного значения городских поселений области за счет средств областного дорожного фонда </t>
  </si>
  <si>
    <t>В связи с включением в региональный перечень  муниципальной работы «Обеспечение проведения культурно-массовых мероприятий» предлагается  перераспределить бюджетные ассигнования комитету ЖКХ, ТЭК, ТиС АЭМР с расходов предусмотренных на содержание муниципальных жилых помещений, в рамках реализации ВЦП «Содержание жилищного фонда на территории муниципального образования город Энгельс Энгельсского муниципального района Саратовской области в 2018-2021 годах» на финансовое обеспечение муниципального задания по организации технического сопровождения мероприятий в рамках реализации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2018 - 2021 годы»</t>
  </si>
  <si>
    <t xml:space="preserve">Уменьшение источников внутреннего финансирования дефицита бюджета </t>
  </si>
  <si>
    <t>№ 80/14-02 от 24.04.2019 г.</t>
  </si>
  <si>
    <r>
      <t xml:space="preserve">на расходы по погашению кредиторской задолженности </t>
    </r>
    <r>
      <rPr>
        <b/>
        <sz val="12"/>
        <color theme="1"/>
        <rFont val="Arial Narrow"/>
        <family val="2"/>
        <charset val="204"/>
      </rPr>
      <t>по капитальному ремонту</t>
    </r>
    <r>
      <rPr>
        <sz val="12"/>
        <color theme="1"/>
        <rFont val="Arial Narrow"/>
        <family val="2"/>
        <charset val="204"/>
      </rPr>
      <t xml:space="preserve"> автомобильных дорог общего пользования</t>
    </r>
  </si>
  <si>
    <r>
      <t xml:space="preserve">расходы </t>
    </r>
    <r>
      <rPr>
        <b/>
        <sz val="12"/>
        <color theme="1"/>
        <rFont val="Arial Narrow"/>
        <family val="2"/>
        <charset val="204"/>
      </rPr>
      <t>на содержание муниципальных жилых помещений</t>
    </r>
    <r>
      <rPr>
        <sz val="12"/>
        <color theme="1"/>
        <rFont val="Arial Narrow"/>
        <family val="2"/>
        <charset val="204"/>
      </rPr>
      <t>, в рамках реализации ВЦП «Содержание жилищного фонда на территории муниципального образования город Энгельс Энгельсского муниципального района Саратовской области в 2018-2021 годах»</t>
    </r>
  </si>
  <si>
    <r>
      <t xml:space="preserve">финансовое обеспечение </t>
    </r>
    <r>
      <rPr>
        <b/>
        <sz val="12"/>
        <color theme="1"/>
        <rFont val="Arial Narrow"/>
        <family val="2"/>
        <charset val="204"/>
      </rPr>
      <t>муниципального задания по организации технического сопровождения мероприятий</t>
    </r>
    <r>
      <rPr>
        <sz val="12"/>
        <color theme="1"/>
        <rFont val="Arial Narrow"/>
        <family val="2"/>
        <charset val="204"/>
      </rPr>
      <t xml:space="preserve"> в рамках реализации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2018 - 2021 годы».</t>
    </r>
  </si>
  <si>
    <t>Решение ЭГСД от 29.05.2019 г. №85/15-02</t>
  </si>
  <si>
    <t xml:space="preserve">Увеличиваются бюджетные ассигнования комитету ЖКХ, ТЭК, ТиС администрации ЭМР на оплату исполнительного листа по судебной экспертизе </t>
  </si>
  <si>
    <t xml:space="preserve">Увеличиваются бюджетные ассигнования комитету ЖКХ, ТЭК, ТиС администрации ЭМР на погашение кредиторской задолженности прошлых лет за оказанные услуги по разработке программы комплексного развития транспортной инфраструктуры </t>
  </si>
  <si>
    <t xml:space="preserve">на финансовое обеспечение муниципального задания по содержанию дорог в рамках реализации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2018 - 2021 годы </t>
  </si>
  <si>
    <t xml:space="preserve">Увеличиваются бюджетные ассигнования комитету ЖКХ, ТЭК, ТиС администрации ЭМРна погашение кредиторской задолженности прошлых лет за оказанные услуги по определению размера платы за содержание и ремонт объектов недвижимого имущества </t>
  </si>
  <si>
    <t xml:space="preserve">Увеличиваются бюджетные ассигнования комитету по земельным ресурсам администрации ЭМР на расходы по описанию местоположения границ территориальных зон муниципального образования город Энгельс </t>
  </si>
  <si>
    <t xml:space="preserve">Увеличиваются бюджетные ассигнования комитету ЖКХ, ТЭК, ТиС администрации ЭМР на финансовое обеспечение муниципального задания по озеленению и прочих мероприятий по благоустройству общественных территорий в рамках реализации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2018 - 2021 годы </t>
  </si>
  <si>
    <t xml:space="preserve">на разработку проектной документации по благоустройству общественных территорий </t>
  </si>
  <si>
    <t>Увеличиваются бюджетные ассигнования управлению культуры администрации ЭМР на оплату кредиторской задолженности по ремонту кровли в МБУ «ДК Восход»</t>
  </si>
  <si>
    <t>Увеличиваются бюджетные ассигнования управлению капитального строительства администрации ЭМР для реализации программных мероприятий по строительству универсальной спортивной площадки на изготовление проектно-сметной документации и прохождение государственной экспертизы</t>
  </si>
  <si>
    <t>№ 85/15-02 от 29.05.2019 г.</t>
  </si>
  <si>
    <r>
      <rPr>
        <b/>
        <sz val="12"/>
        <color theme="1"/>
        <rFont val="Arial Narrow"/>
        <family val="2"/>
        <charset val="204"/>
      </rPr>
      <t xml:space="preserve">комитету ЖКХ, ТЭК, ТиС </t>
    </r>
    <r>
      <rPr>
        <sz val="12"/>
        <color theme="1"/>
        <rFont val="Arial Narrow"/>
        <family val="2"/>
        <charset val="204"/>
      </rPr>
      <t xml:space="preserve">администрации ЭМР на оплату исполнительного листа по судебной экспертизе </t>
    </r>
  </si>
  <si>
    <r>
      <rPr>
        <b/>
        <sz val="12"/>
        <color theme="1"/>
        <rFont val="Arial Narrow"/>
        <family val="2"/>
        <charset val="204"/>
      </rPr>
      <t>комитету по земельным ресурсам</t>
    </r>
    <r>
      <rPr>
        <sz val="12"/>
        <color theme="1"/>
        <rFont val="Arial Narrow"/>
        <family val="2"/>
        <charset val="204"/>
      </rPr>
      <t xml:space="preserve"> администрации ЭМР на расходы по описанию местоположения границ территориальных зон муниципального образования город Энгельс </t>
    </r>
  </si>
  <si>
    <r>
      <rPr>
        <b/>
        <sz val="12"/>
        <color theme="1"/>
        <rFont val="Arial Narrow"/>
        <family val="2"/>
        <charset val="204"/>
      </rPr>
      <t>комитету ЖКХ, ТЭК, ТиС</t>
    </r>
    <r>
      <rPr>
        <sz val="12"/>
        <color theme="1"/>
        <rFont val="Arial Narrow"/>
        <family val="2"/>
        <charset val="204"/>
      </rPr>
      <t xml:space="preserve"> администрации ЭМРна погашение кредиторской задолженности прошлых лет за оказанные услуги по определению размера платы за содержание и ремонт объектов недвижимого имущества </t>
    </r>
  </si>
  <si>
    <t>Решение ЭГСД от 07.06.2019 г. №92/17-02</t>
  </si>
  <si>
    <t>Доходы, получаемые в виде арендной платы за земли после разграничения государственной собственности на землю</t>
  </si>
  <si>
    <t xml:space="preserve">Увеличиваются бюджетные ассигнования комитету по управлению имуществом АЭМР на оплату исполнительного листа по возврату денежных средств за проданное муниципальное имущество (земельные участки) по решению суда, в результате признания сделки недействительной </t>
  </si>
  <si>
    <t>Межбюджетные трансферты общего характера</t>
  </si>
  <si>
    <t>Увеличиваются бюджетные ассигнования комитету финансов АЭМР - иные межбюджетные трансферты общего характера</t>
  </si>
  <si>
    <t>№ 92/17-02 от 07.06.2019 г.</t>
  </si>
  <si>
    <t>Решение ЭГСД от 26.06.2019 г. №93/18-02</t>
  </si>
  <si>
    <t>В связи с изменением бюджетной классификации предлагается  перераспределить  бюджетные ассигнования комитету ЖКХ, ТЭК, ТиС администрации Энгельсского муниципального района между мероприятиями программ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2018 - 2021 годы», ВЦП «Комплексное развитие транспортной инфраструктуры Саратовской агломерации на территории муниципального образования город Энгельс Энгельсского муниципального района Саратовской области на 2017-2021 годы» и МП «Муниципальная программа «Формирование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2018-2022 годы».</t>
  </si>
  <si>
    <t xml:space="preserve">Увеличиваются бюджетные ассигнования комитету по управлению имуществом администрации ЭМР на оплату исполнительного листа по возврату денежных средств за проданное муниципальное имущество (земельные участки) по решению суда, в результате признания сделки недействительной </t>
  </si>
  <si>
    <t>Решение ЭГСД от 10.07.2019 г. №100/19-02</t>
  </si>
  <si>
    <t>№ 93/18-02 от 26.06.2019 г.</t>
  </si>
  <si>
    <t>№ 100/19-02 от 10.07.2019 г.</t>
  </si>
  <si>
    <t>Решение ЭГСД от 28.08.2019 г. №102/20-02</t>
  </si>
  <si>
    <t>Увеличиваются бюджетные ассигнования комитету ЖКХ, ТЭК, ТиС АЭМР на финансовое обеспечение муниципального задания по содержанию дорог в рамках реализации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2018 - 2021 годы</t>
  </si>
  <si>
    <t xml:space="preserve">и на ремонт автомобильных дорог  в рамках реализации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2018 - 2021 годы </t>
  </si>
  <si>
    <t>Увеличиваются бюджетные ассигнования управлению культуры АЭМР на благоустройство прилегающей территории в МБУ «ДК Восход» и МБУ «ДК «Мелиоратор»</t>
  </si>
  <si>
    <t xml:space="preserve">Увеличиваются бюджетные ассигнования управлению капитального строительства АЭМР для реализации программных мероприятий по строительству универсальной спортивной площадки на лабораторно-инструментальные исследования </t>
  </si>
  <si>
    <t>Физическая культура</t>
  </si>
  <si>
    <t>№ 102/20-02 от 28.08.2019 г.</t>
  </si>
  <si>
    <t>на благоустройство прилегающей территории в МБУ «ДК Восход» и МБУ «ДК «Мелиоратор»</t>
  </si>
  <si>
    <t>Решение ЭГСД от 16.09.2019 г. №108/21-02</t>
  </si>
  <si>
    <t>Увеличиваются бюджетные ассигнования комитету ЖКХ, ТЭК, ТиС АЭМР на выполнение работ по капитальному и ремонту автомобильных дорог общего пользования муниципального образования город Энгельс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2018 - 2021 годы</t>
  </si>
  <si>
    <t>и на выполнение комплекса работ по лесоустройству, разработке лесохозяйственного регламента, охране, защите и воспроизводству городских лесов  расположенных  в границах населенных пунктов муниципального образования город Энгельс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2018 - 2021 годы.</t>
  </si>
  <si>
    <t>Уменьшаются бюджетные ассигнования управлению культуры АЭМР на благоустройство прилегающей территории в МБУ «ДК Восход» и МБУ «ДК «Мелиоратор»</t>
  </si>
  <si>
    <t>№ 108/21-02 от 16.09.2019 г.</t>
  </si>
  <si>
    <t>на разработку лесохозяйственного регламента</t>
  </si>
  <si>
    <t>Решение ЭГСД от 25.09.2019 г. №109/22-02</t>
  </si>
  <si>
    <t xml:space="preserve">В связи с поступлением спонсорских средств по соглашению от ПАО НК «РуссНефть» </t>
  </si>
  <si>
    <t>Другие общегосударственные вопросы</t>
  </si>
  <si>
    <t>Увеличиваются бюджетные ассигнования комитету ЖКХ, ТЭК, ТиС АЭМР на восстановление системы видеонаблюдения АПК «Безопасный город» в рамках МП  «Профилактика правонарушений на территории  муниципального образования город Энгельс Энгельсского муниципального района Саратовской области» на 2019-2021 годы</t>
  </si>
  <si>
    <t xml:space="preserve">Уменьшаются бюджетные ассигнования комитету ЖКХ, ТЭК, ТиС АЭМР на финансовое обеспечение муниципального задания по содержанию дорог в рамках реализации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2018 - 2021 годы в сумме 50 000,0 тыс. рублей и ремонт автомобильных дорог  в рамках реализации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2018 - 2021 годы в сумме 29 088,5 тыс. рублей, в связи с заменой источника финансирования
</t>
  </si>
  <si>
    <t>Жилищное хозяйство</t>
  </si>
  <si>
    <t xml:space="preserve">Увеличиваются бюджетные ассигнования  администрации ЭМР на оплату исполнительных листов </t>
  </si>
  <si>
    <t>Увеличиваются бюджетные ассигнования  администрации ЭМР на оплату по исполнительным листам по судебной экспертизе</t>
  </si>
  <si>
    <t>на текущий и капитальный ремонт оборудования и сетей уличного освещения территории муниципального образования город Энгельс</t>
  </si>
  <si>
    <t>Увеличиваются бюджетные ассигнования комитету ЖКХ, ТЭК, ТиС АЭМРна проведение экспертизы состояния жилого помещения;</t>
  </si>
  <si>
    <t>на устройство детских игровых площадок на придомовых территориях многоквартирных домов за счет поступления спонсорских средств от ПАО НК «РуссНефть»</t>
  </si>
  <si>
    <t xml:space="preserve">Увеличиваются бюджетные ассигнования  управлению культуры администрации ЭМР для заключения договоров по коммунальным услугам на 2 полугодие 2019 года </t>
  </si>
  <si>
    <t xml:space="preserve">Увеличиваются бюджетные ассигнования управлению по физической культуре, спорту, молодежной политики и туризму АЭМР на установку системы пожарной сигнализации в МБУ «СТЦ» (ул. Полтавская д.17) </t>
  </si>
  <si>
    <t>№ 109/22-02 от 25.09.2019 г.</t>
  </si>
  <si>
    <t>Администрация ЭМР на разработку программ комплексного развития социальной инфраструктуры поселений (и судебных расходов)</t>
  </si>
  <si>
    <r>
      <t xml:space="preserve">на устройство </t>
    </r>
    <r>
      <rPr>
        <b/>
        <sz val="12"/>
        <color theme="1"/>
        <rFont val="Arial Narrow"/>
        <family val="2"/>
        <charset val="204"/>
      </rPr>
      <t>детских игровых площадок</t>
    </r>
    <r>
      <rPr>
        <sz val="12"/>
        <color theme="1"/>
        <rFont val="Arial Narrow"/>
        <family val="2"/>
        <charset val="204"/>
      </rPr>
      <t xml:space="preserve"> на придомовых территориях многоквартирных домов за счет поступления спонсорских средств </t>
    </r>
  </si>
  <si>
    <r>
      <t>расходы на обеспечение деятельности муниципальных бюджетных и автономных учреждений</t>
    </r>
    <r>
      <rPr>
        <b/>
        <sz val="12"/>
        <color theme="1"/>
        <rFont val="Arial Narrow"/>
        <family val="2"/>
        <charset val="204"/>
      </rPr>
      <t xml:space="preserve"> (пожар.сигнализ.)</t>
    </r>
  </si>
  <si>
    <t>Решение ЭГСД от 14.10.2019 г. №112/23-02</t>
  </si>
  <si>
    <t>Прочие межбюджетные трансферты общего характера, передаваемые бюджетам городских поселений из бюджета Энгельсского муниципального района</t>
  </si>
  <si>
    <t>0407</t>
  </si>
  <si>
    <t>Лесное хозяйство</t>
  </si>
  <si>
    <t>Изменение бюджетной классификации</t>
  </si>
  <si>
    <t>Увеличиваются бюджетные ассигнования комитету ЖКХ, ТЭК, ТиС ЭМР на выполнение работ по ремонту асфальтобетонного покрытия дворовых территорий, расположенных по адресу: г. Энгельс, мкр. Энгельс-1, д.51,65,75 в рамках ВЦП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2018 - 2021 годы</t>
  </si>
  <si>
    <t>Увеличиваются бюджетные ассигнования управлению капитального строительства АЭМР для реализации программных мероприятий по строительству универсальной спортивной площадки на монтаж наружного освещения и устройство подъездных путей</t>
  </si>
  <si>
    <t>№ 112/23-02 от 14.10.2019 г.</t>
  </si>
  <si>
    <t>Прочие МБТ общего характера, передаваемые бюджетам городских поселений из бюджета ЭМР</t>
  </si>
  <si>
    <t>расходы по разработке лесохозяйственного регламента</t>
  </si>
  <si>
    <t>на выполнение работ по ремонту асфальтобетонного покрытия дворовых территорий</t>
  </si>
  <si>
    <t>Решение ЭГСД от 30.10.2019 г. №116/25-02</t>
  </si>
  <si>
    <t>Увеличиваются бюджетные ассигнования комитету ЖКХ, ТЭК, ТиС ЭМР на обеспечение безопасности дорожного движения на приобретение материалов для организации пешеходного перехода по адресам: Волжский проспект ост. СОШ №20, проспект Ф.Энгельса р-н Покровского рынка</t>
  </si>
  <si>
    <t>Увеличиваются бюджетные ассигнования комитету ЖКХ, ТЭК, ТиС ЭМР на оплату кредиторской задолженности по определению технического состояния объектов недвижимого имущества</t>
  </si>
  <si>
    <t xml:space="preserve">на проведение экспертизы состояния жилого помещения по адресам: г. Энгельс ул. Студенческая д.4; Энгельс-1, д.17,22,25; ул. Одесская д.73; ул. Чехова д.58; ул. М.Расковой д.13,15,17 </t>
  </si>
  <si>
    <t>Молодежная политика</t>
  </si>
  <si>
    <t>Увеличиваются бюджетные ассигнования управлению по физической культуре, спорту, молодежной политики и туризму администрации ЭМР на организацию конкурса среди талантливой молодежи муниципального образования город Энгельс  «Гордость Покровска-2019»</t>
  </si>
  <si>
    <t>№ 116/25-02 от 30.10.2019 г.</t>
  </si>
  <si>
    <r>
      <t xml:space="preserve">на обеспечение безопасности дорожного движения </t>
    </r>
    <r>
      <rPr>
        <b/>
        <sz val="12"/>
        <color theme="1"/>
        <rFont val="Arial Narrow"/>
        <family val="2"/>
        <charset val="204"/>
      </rPr>
      <t>(МКП «Энгельсгорсвет»)</t>
    </r>
    <r>
      <rPr>
        <sz val="12"/>
        <color theme="1"/>
        <rFont val="Arial Narrow"/>
        <family val="2"/>
        <charset val="204"/>
      </rPr>
      <t xml:space="preserve"> на приобретение материалов для организации пешеходного перехода</t>
    </r>
  </si>
  <si>
    <r>
      <t xml:space="preserve">на организацию конкурса среди талантливой молодежи муниципального образования город Энгельс  </t>
    </r>
    <r>
      <rPr>
        <b/>
        <sz val="12"/>
        <color theme="1"/>
        <rFont val="Arial Narrow"/>
        <family val="2"/>
        <charset val="204"/>
      </rPr>
      <t>«Гордость Покровска-2019»</t>
    </r>
  </si>
  <si>
    <t xml:space="preserve">Увеличиваются бюджетные ассигнования комитету ЖКХ, ТЭК, ТиС ЭМР на проведение экспертизы состояния жилого помещения по адресам: г. Энгельс-1 </t>
  </si>
  <si>
    <t>на текущий и капитальный ремонт оборудования и сетей уличного освещения территории муниципального образования город Энгельс  МКП «Энгельсгорсвет» (расходы на приобретение световой иллюминации к Новому году)</t>
  </si>
  <si>
    <t>на устройство детских игровых площадок на придомовых территориях многоквартирных домов</t>
  </si>
  <si>
    <t>Увеличиваются бюджетные ассигнования комитету по управлению имуществом администрации ЭМР на оплату исполнительного листа по выплате возмещения за изымаемое у собственника имущества</t>
  </si>
  <si>
    <t>№ 123/26-02 от 19.11.2019 г.</t>
  </si>
  <si>
    <t>Решение ЭГСД от 19.11.2019 г. №123/26-02</t>
  </si>
  <si>
    <r>
      <t xml:space="preserve">на текущий и капитальный ремонт оборудования и сетей уличного освещения территории муниципального образования город Энгельс  </t>
    </r>
    <r>
      <rPr>
        <b/>
        <sz val="12"/>
        <color theme="1"/>
        <rFont val="Arial Narrow"/>
        <family val="2"/>
        <charset val="204"/>
      </rPr>
      <t xml:space="preserve">МКП «Энгельсгорсвет» </t>
    </r>
    <r>
      <rPr>
        <sz val="12"/>
        <color theme="1"/>
        <rFont val="Arial Narrow"/>
        <family val="2"/>
        <charset val="204"/>
      </rPr>
      <t>(расходы на приобретение световой иллюминации к Новому году)</t>
    </r>
  </si>
  <si>
    <t>Решение ЭГСД от 27.11.2019 г. №124/27-02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</si>
  <si>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</si>
  <si>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на осуществление сопутствующих контрольных мероприятий по ремонту автомобильных дорог общего пользования местного значения городского поселения</t>
  </si>
  <si>
    <t>перераспределяются ассигнования с расходов предусмотренных на содержание автомобильных дорог общего пользования на расходы по оплате за электроэнергию по уличному освещению</t>
  </si>
  <si>
    <t>Увеличиваются бюджетные ассигнования администрации ЭМР на оплату исполнительного листа по судебной экспертизе</t>
  </si>
  <si>
    <t>0709</t>
  </si>
  <si>
    <t>Другие вопросы в области образования</t>
  </si>
  <si>
    <t>перераспределяются ассигнования комитету финансов АЭМР с расходов предусмотренных на  предоставление межбюджетных трансфертов по земельному контролю, по решению вопросов местного значения городского поселения в части участия в предупреждении и ликвидации последствий чрезвычайных ситуаций на предоставление межбюджетных трансфертов по решению вопросов местного значения городского поселения в части участия в предупреждении и ликвидации последствий чрезвычайных ситуаций в границах муниципального образования город Энгельс, организации и осуществления мероприятий по гражданской обороне в сфере образования (зарплата с начислениями)</t>
  </si>
  <si>
    <t>Увеличиваются бюджетные ассигнования управлению культуры администрации ЭМРна оплату кредиторской задолженности (ремонт кровли, ремонт наружных сетей водопровода, техническое обслуживание и содержание общего имущества здания)</t>
  </si>
  <si>
    <t xml:space="preserve">на укрепление и развитие материально-технической базы муниципальных организаций культуры </t>
  </si>
  <si>
    <t xml:space="preserve">на новогоднее оформление объектов </t>
  </si>
  <si>
    <t xml:space="preserve">Увеличиваются  бюджетные ассигнования управлению по физической культуре, спорту, молодежной политики и туризму администрации ЭМР на новогоднее оформление объектов, на коммунальные услуги </t>
  </si>
  <si>
    <t>Увеличиваются бюджетные ассигнования комитету ЖКХ, ТЭК, ТиС ЭМРУвеличиваются бюджетные ассигнования комитету ЖКХ, ТЭК, ТиС ЭМР на оплату исполнительных листов по погашению кредиторской задолженности по ремонту автомобильных дорог и разработке программы комплексного развития транспортной инфраструктуры</t>
  </si>
  <si>
    <t>№ 124/27-02 от 27.11.2019 г.</t>
  </si>
  <si>
    <r>
      <rPr>
        <sz val="12"/>
        <color theme="1"/>
        <rFont val="Arial Narrow"/>
        <family val="2"/>
        <charset val="204"/>
      </rPr>
      <t xml:space="preserve">расходы на </t>
    </r>
    <r>
      <rPr>
        <b/>
        <sz val="12"/>
        <color theme="1"/>
        <rFont val="Arial Narrow"/>
        <family val="2"/>
        <charset val="204"/>
      </rPr>
      <t>содержание автомобильных дорог общего пользования</t>
    </r>
    <r>
      <rPr>
        <sz val="12"/>
        <color theme="1"/>
        <rFont val="Arial Narrow"/>
        <family val="2"/>
        <charset val="204"/>
      </rPr>
      <t xml:space="preserve"> в рамках ведомственной целевой программы «Дорожная деятельность, благоустройство и оказание ритуальных услуг на территории муниципального образования город Энгельс Энгельсского муниципального района Саратовской области на 2018 - 2022 годы» </t>
    </r>
  </si>
  <si>
    <r>
      <t xml:space="preserve">расходы по оплате за электроэнергию по уличному освещению </t>
    </r>
    <r>
      <rPr>
        <b/>
        <sz val="12"/>
        <color theme="1"/>
        <rFont val="Arial Narrow"/>
        <family val="2"/>
        <charset val="204"/>
      </rPr>
      <t>МКП «Энгельсгорсвет»</t>
    </r>
  </si>
  <si>
    <r>
      <t xml:space="preserve">предоставление МБТ по решению вопросов местного значения городского поселения в части участия в предупреждении и ликвидации последствий чрезвычайных ситуаций в границах МО г. Энгельс, организации и осуществления мероприятий по гражданской обороне </t>
    </r>
    <r>
      <rPr>
        <b/>
        <sz val="12"/>
        <color theme="1"/>
        <rFont val="Arial Narrow"/>
        <family val="2"/>
        <charset val="204"/>
      </rPr>
      <t xml:space="preserve">в сфере образования </t>
    </r>
  </si>
  <si>
    <r>
      <t xml:space="preserve">расходы на обеспечение деятельности муниципальных бюджетных и автономных учреждений </t>
    </r>
    <r>
      <rPr>
        <b/>
        <sz val="12"/>
        <color theme="1"/>
        <rFont val="Arial Narrow"/>
        <family val="2"/>
        <charset val="204"/>
      </rPr>
      <t>(новогод.офоормление объектов)</t>
    </r>
  </si>
  <si>
    <t xml:space="preserve">укрепление материально-технической базы </t>
  </si>
  <si>
    <r>
      <t>расходы на обеспечение деятельности муниципальных бюджетных и автономных учреждений</t>
    </r>
    <r>
      <rPr>
        <b/>
        <sz val="12"/>
        <color theme="1"/>
        <rFont val="Arial Narrow"/>
        <family val="2"/>
        <charset val="204"/>
      </rPr>
      <t xml:space="preserve"> (коммунальные услуги, новогод.офоормление объектов)</t>
    </r>
  </si>
  <si>
    <t>Решение ЭГСД от 03.12.2019 г. №133/28-02</t>
  </si>
  <si>
    <t>Распределяются межбюджетные трансферты, предоставленные из бюджета Энгельсского муниципального района на погашение задолженности, сложившейся по состоянию на 01.11.2019 года по функциональной классификации расходов и главным распорядителям бюджетных средств с учетом замены источника финансирования средств местного бюджета на средства  бюджета ЭМР</t>
  </si>
  <si>
    <t>№ 133/28-02 от 03.12.2019 г.</t>
  </si>
  <si>
    <t>расходы на погашение кредиторской задолженности прошлых лет по основному мероприятию «Эксплуатация технических средств организации дорожного движения»</t>
  </si>
  <si>
    <r>
      <t xml:space="preserve">на расходы по погашению кредиторской задолженности </t>
    </r>
    <r>
      <rPr>
        <b/>
        <sz val="12"/>
        <color theme="1"/>
        <rFont val="Arial Narrow"/>
        <family val="2"/>
        <charset val="204"/>
      </rPr>
      <t xml:space="preserve">по содержанию </t>
    </r>
    <r>
      <rPr>
        <sz val="12"/>
        <color theme="1"/>
        <rFont val="Arial Narrow"/>
        <family val="2"/>
        <charset val="204"/>
      </rPr>
      <t>автомобильных дорог общего пользования</t>
    </r>
  </si>
  <si>
    <r>
      <t xml:space="preserve">комитету ЖКХ, ТЭК, ТиС администрации ЭМР на </t>
    </r>
    <r>
      <rPr>
        <b/>
        <sz val="12"/>
        <color theme="1"/>
        <rFont val="Arial Narrow"/>
        <family val="2"/>
        <charset val="204"/>
      </rPr>
      <t>ежемесячные взносы на капитальный ремонт</t>
    </r>
    <r>
      <rPr>
        <sz val="12"/>
        <color theme="1"/>
        <rFont val="Arial Narrow"/>
        <family val="2"/>
        <charset val="204"/>
      </rPr>
      <t xml:space="preserve"> общего имущества в многоквартирных домах </t>
    </r>
  </si>
  <si>
    <r>
      <t xml:space="preserve">расходы на погашение кредиторской задолженности прошлых лет </t>
    </r>
    <r>
      <rPr>
        <b/>
        <sz val="12"/>
        <color theme="1"/>
        <rFont val="Arial Narrow"/>
        <family val="2"/>
        <charset val="204"/>
      </rPr>
      <t>МУСП "Ритуал"</t>
    </r>
  </si>
  <si>
    <r>
      <rPr>
        <b/>
        <sz val="12"/>
        <color theme="1"/>
        <rFont val="Arial Narrow"/>
        <family val="2"/>
        <charset val="204"/>
      </rPr>
      <t>комитету по управлению имуществом АЭМР</t>
    </r>
    <r>
      <rPr>
        <sz val="12"/>
        <color theme="1"/>
        <rFont val="Arial Narrow"/>
        <family val="2"/>
        <charset val="204"/>
      </rPr>
      <t xml:space="preserve"> на оплату исполнительного листа по выплате возмещения за изымаемое у собственника имущества (ООО "БИС-ПЛЮС", Неделькиной)</t>
    </r>
  </si>
  <si>
    <r>
      <t>на возмещение затрат на оказание услуг (выполнение работ), связанных с</t>
    </r>
    <r>
      <rPr>
        <b/>
        <sz val="12"/>
        <color theme="1"/>
        <rFont val="Arial Narrow"/>
        <family val="2"/>
        <charset val="204"/>
      </rPr>
      <t xml:space="preserve"> содержанием</t>
    </r>
    <r>
      <rPr>
        <sz val="12"/>
        <color theme="1"/>
        <rFont val="Arial Narrow"/>
        <family val="2"/>
        <charset val="204"/>
      </rPr>
      <t xml:space="preserve"> (техническим обслуживанием), текущим и капитальным ремонтом оборудования и </t>
    </r>
    <r>
      <rPr>
        <b/>
        <sz val="12"/>
        <color theme="1"/>
        <rFont val="Arial Narrow"/>
        <family val="2"/>
        <charset val="204"/>
      </rPr>
      <t>сетей уличного освещения МКП «Энгельсгорсвет»</t>
    </r>
    <r>
      <rPr>
        <sz val="12"/>
        <color theme="1"/>
        <rFont val="Arial Narrow"/>
        <family val="2"/>
        <charset val="204"/>
      </rPr>
      <t xml:space="preserve"> (зарплата), на погашение кред.задолж.по материалам</t>
    </r>
  </si>
  <si>
    <t>Решение ЭГСД от 25.12.2019 г. №135/30-02</t>
  </si>
  <si>
    <t>НДФЛ</t>
  </si>
  <si>
    <t xml:space="preserve">Доходы,  получаемые  в  виде  арендной  платы  за земельные участки </t>
  </si>
  <si>
    <t>Доходы от продажи активов</t>
  </si>
  <si>
    <t>Доходы от компенсации затрат</t>
  </si>
  <si>
    <t>Доходы от предпринимательской деятельности</t>
  </si>
  <si>
    <t>Безвозмездные поступления</t>
  </si>
  <si>
    <t>Поправки подготовлены с учетом оперативных данных исполнения бюджета за 12 месяцев 2019 года</t>
  </si>
  <si>
    <t>01</t>
  </si>
  <si>
    <t>Общегосударственные вопросы</t>
  </si>
  <si>
    <t>03</t>
  </si>
  <si>
    <t>Национальная безопасность и правоохранительная деятельность</t>
  </si>
  <si>
    <t>04</t>
  </si>
  <si>
    <t>Национальная экономика</t>
  </si>
  <si>
    <t>05</t>
  </si>
  <si>
    <t>Жилищно-коммунальное хозяйство</t>
  </si>
  <si>
    <t>07</t>
  </si>
  <si>
    <t xml:space="preserve">Образование </t>
  </si>
  <si>
    <t>08</t>
  </si>
  <si>
    <t>Культура, кинематография</t>
  </si>
  <si>
    <t>10</t>
  </si>
  <si>
    <t>Социальная политика</t>
  </si>
  <si>
    <t>11</t>
  </si>
  <si>
    <t>Физическая культура и спорт</t>
  </si>
  <si>
    <t>13</t>
  </si>
  <si>
    <t>Обслуживание государственного и муниципального долга</t>
  </si>
  <si>
    <t>14</t>
  </si>
  <si>
    <t xml:space="preserve">Межбюджетные трансферты общего характера </t>
  </si>
  <si>
    <t>№ 135/30-02 от 25.12.2019 г.</t>
  </si>
  <si>
    <t>комитету по земельным ресурсам администрации ЭМР на погашение кред.задолж</t>
  </si>
  <si>
    <r>
      <t xml:space="preserve">комитету по управл.имуществом администрации ЭМР на </t>
    </r>
    <r>
      <rPr>
        <b/>
        <sz val="12"/>
        <color theme="1"/>
        <rFont val="Arial Narrow"/>
        <family val="2"/>
        <charset val="204"/>
      </rPr>
      <t>ежемесячные взносы на капитальный ремонт</t>
    </r>
    <r>
      <rPr>
        <sz val="12"/>
        <color theme="1"/>
        <rFont val="Arial Narrow"/>
        <family val="2"/>
        <charset val="204"/>
      </rPr>
      <t xml:space="preserve"> общего имущества в многоквартирных домах </t>
    </r>
  </si>
  <si>
    <t>Администрация ЭМР на оплату мероприятий по обесп.первич.мер пожарной безопасности</t>
  </si>
  <si>
    <t xml:space="preserve">межбюджетные трансферты по градостроительной деятельности </t>
  </si>
  <si>
    <t xml:space="preserve">расходы на реализацию основного мероприятия «Осуществление сопутствующих контрольных мероприятий» </t>
  </si>
  <si>
    <t>расходы по основному мероприятию «Эксплуатация технических средств организации дорожного движения»</t>
  </si>
  <si>
    <t>расходы на возмещение затрат по оплате электроэнергии, необходимой для обеспечения работоспособности технических средств организации дорожного движения</t>
  </si>
  <si>
    <r>
      <t xml:space="preserve">расходы на </t>
    </r>
    <r>
      <rPr>
        <b/>
        <sz val="12"/>
        <color theme="1"/>
        <rFont val="Arial Narrow"/>
        <family val="2"/>
        <charset val="204"/>
      </rPr>
      <t>обеспечение деятельности муниципальных казенных,  бюджетных и автономных учреждений</t>
    </r>
    <r>
      <rPr>
        <sz val="12"/>
        <color theme="1"/>
        <rFont val="Arial Narrow"/>
        <family val="2"/>
        <charset val="204"/>
      </rPr>
      <t xml:space="preserve"> в рамках ведомственной целевой программы "Дорожная деятельность и благоустройство территории муниципального образования город Энгельс Энгельсского муниципального района Саратовской области на 2018 - 2020 годы"</t>
    </r>
  </si>
  <si>
    <r>
      <rPr>
        <b/>
        <sz val="12"/>
        <color theme="1"/>
        <rFont val="Arial Narrow"/>
        <family val="2"/>
        <charset val="204"/>
      </rPr>
      <t>комитету ЖКХ, ТЭК, ТиС</t>
    </r>
    <r>
      <rPr>
        <sz val="12"/>
        <color theme="1"/>
        <rFont val="Arial Narrow"/>
        <family val="2"/>
        <charset val="204"/>
      </rPr>
      <t xml:space="preserve"> администрации ЭМРна погашение кредиторской задолженности прошлых лет по основному мероприятию «</t>
    </r>
    <r>
      <rPr>
        <b/>
        <sz val="12"/>
        <color theme="1"/>
        <rFont val="Arial Narrow"/>
        <family val="2"/>
        <charset val="204"/>
      </rPr>
      <t xml:space="preserve">Капитальный ремонт жилищного фонда» </t>
    </r>
  </si>
  <si>
    <r>
      <t xml:space="preserve">расходы на реализацию основного мероприятия </t>
    </r>
    <r>
      <rPr>
        <b/>
        <sz val="12"/>
        <color theme="1"/>
        <rFont val="Arial Narrow"/>
        <family val="2"/>
        <charset val="204"/>
      </rPr>
      <t xml:space="preserve">«Обеспечение первичных мер пожарной безопасности» </t>
    </r>
  </si>
  <si>
    <t>расходы на реализацию программ формирования современной городской среды, за счет средств местного бюджета</t>
  </si>
  <si>
    <t xml:space="preserve">расходы на погашение кредиторской задолженности прошлых лет основного мероприятия «Организация освещения улиц и улучшение технического состояния электрических линий уличного освещения» </t>
  </si>
  <si>
    <t xml:space="preserve">расходы на обеспечение деятельности муниципальных казенных учреждений на реализацию основного мероприятия «Озеленение и прочие мероприятия по благоустройству общественных территорий» </t>
  </si>
  <si>
    <r>
      <t xml:space="preserve">расходы на </t>
    </r>
    <r>
      <rPr>
        <b/>
        <sz val="12"/>
        <color theme="1"/>
        <rFont val="Arial Narrow"/>
        <family val="2"/>
        <charset val="204"/>
      </rPr>
      <t>погашение кредиторской задолженности</t>
    </r>
    <r>
      <rPr>
        <sz val="12"/>
        <color theme="1"/>
        <rFont val="Arial Narrow"/>
        <family val="2"/>
        <charset val="204"/>
      </rPr>
      <t xml:space="preserve"> прошлых лет основного мероприятия «Озеленение и прочие мероприятия по благоустройству общественных территорий»</t>
    </r>
  </si>
  <si>
    <t>расходы на реализацию основного мероприятия «Озеленение и прочие мероприятия по благоустройству общественных территорий»</t>
  </si>
  <si>
    <t xml:space="preserve">расходы на выполнение работ по содержанию мест захоронений и благоустройству территорий кладбищ </t>
  </si>
  <si>
    <t>расходы на реализацию основного мероприятия «Обеспечение первичных мер пожарной безопасности»</t>
  </si>
  <si>
    <t>ЭГСД  соцнужды</t>
  </si>
  <si>
    <t>ЭГСД взносы в Ассоциацию</t>
  </si>
  <si>
    <t>кадастровые работы по а/д Пушкина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</si>
</sst>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 ;[Red]\-#,##0.0\ "/>
  </numFmts>
  <fonts count="16" x14ac:knownFonts="1">
    <font>
      <sz val="11"/>
      <color theme="1"/>
      <name val="Calibri"/>
      <family val="2"/>
      <charset val="204"/>
      <scheme val="minor"/>
    </font>
    <font>
      <sz val="11"/>
      <color theme="1"/>
      <name val="Arial Narrow"/>
      <family val="2"/>
      <charset val="204"/>
    </font>
    <font>
      <b/>
      <sz val="11"/>
      <color theme="1"/>
      <name val="Arial Narrow"/>
      <family val="2"/>
      <charset val="204"/>
    </font>
    <font>
      <u/>
      <sz val="11"/>
      <color theme="10"/>
      <name val="Calibri"/>
      <family val="2"/>
      <charset val="204"/>
    </font>
    <font>
      <b/>
      <i/>
      <sz val="8"/>
      <color theme="1"/>
      <name val="Arial Narrow"/>
      <family val="2"/>
      <charset val="204"/>
    </font>
    <font>
      <sz val="8"/>
      <color theme="1"/>
      <name val="Arial Narrow"/>
      <family val="2"/>
      <charset val="204"/>
    </font>
    <font>
      <b/>
      <sz val="8"/>
      <color theme="1"/>
      <name val="Arial Narrow"/>
      <family val="2"/>
      <charset val="204"/>
    </font>
    <font>
      <b/>
      <i/>
      <sz val="8"/>
      <color theme="3" tint="0.39997558519241921"/>
      <name val="Arial Narrow"/>
      <family val="2"/>
      <charset val="204"/>
    </font>
    <font>
      <sz val="8"/>
      <color rgb="FF000000"/>
      <name val="Arial Narrow"/>
      <family val="2"/>
      <charset val="204"/>
    </font>
    <font>
      <u/>
      <sz val="8"/>
      <color theme="10"/>
      <name val="Arial Narrow"/>
      <family val="2"/>
      <charset val="204"/>
    </font>
    <font>
      <u/>
      <sz val="8"/>
      <color theme="10"/>
      <name val="Calibri"/>
      <family val="2"/>
      <charset val="204"/>
    </font>
    <font>
      <sz val="12"/>
      <color theme="1"/>
      <name val="Arial Narrow"/>
      <family val="2"/>
      <charset val="204"/>
    </font>
    <font>
      <b/>
      <sz val="12"/>
      <color theme="1"/>
      <name val="Arial Narrow"/>
      <family val="2"/>
      <charset val="204"/>
    </font>
    <font>
      <b/>
      <sz val="16"/>
      <color theme="1"/>
      <name val="Arial Narrow"/>
      <family val="2"/>
      <charset val="204"/>
    </font>
    <font>
      <sz val="11"/>
      <color rgb="FFFF0000"/>
      <name val="Calibri"/>
      <family val="2"/>
      <charset val="204"/>
      <scheme val="minor"/>
    </font>
    <font>
      <sz val="8"/>
      <name val="Arial Narrow"/>
      <family val="2"/>
      <charset val="204"/>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37">
    <xf numFmtId="0" fontId="0" fillId="0" borderId="0" xfId="0"/>
    <xf numFmtId="0" fontId="1" fillId="0" borderId="0" xfId="0" applyFont="1"/>
    <xf numFmtId="0" fontId="2" fillId="0" borderId="0" xfId="0" applyFont="1" applyAlignment="1">
      <alignment horizontal="center" wrapText="1"/>
    </xf>
    <xf numFmtId="0" fontId="2" fillId="0" borderId="0" xfId="0" applyFont="1"/>
    <xf numFmtId="0" fontId="2" fillId="0" borderId="0" xfId="0" applyFont="1" applyAlignment="1">
      <alignment horizontal="center"/>
    </xf>
    <xf numFmtId="49" fontId="1" fillId="0" borderId="0" xfId="0" applyNumberFormat="1" applyFont="1" applyBorder="1" applyAlignment="1">
      <alignment horizontal="center"/>
    </xf>
    <xf numFmtId="0" fontId="1" fillId="0" borderId="0" xfId="0" applyFont="1" applyBorder="1" applyAlignment="1">
      <alignment wrapText="1"/>
    </xf>
    <xf numFmtId="164" fontId="1" fillId="0" borderId="0" xfId="0" applyNumberFormat="1" applyFont="1" applyBorder="1" applyAlignment="1">
      <alignment horizontal="center"/>
    </xf>
    <xf numFmtId="0" fontId="5" fillId="0" borderId="0" xfId="0" applyFont="1"/>
    <xf numFmtId="0" fontId="6" fillId="2" borderId="1" xfId="0" applyFont="1" applyFill="1" applyBorder="1" applyAlignment="1">
      <alignment horizontal="center" vertical="center" wrapText="1"/>
    </xf>
    <xf numFmtId="0" fontId="7" fillId="3" borderId="4" xfId="0" applyFont="1" applyFill="1" applyBorder="1" applyAlignment="1"/>
    <xf numFmtId="0" fontId="7" fillId="3" borderId="5" xfId="0" applyFont="1" applyFill="1" applyBorder="1" applyAlignment="1"/>
    <xf numFmtId="0" fontId="5" fillId="0" borderId="1" xfId="0" applyFont="1" applyFill="1" applyBorder="1" applyAlignment="1"/>
    <xf numFmtId="164" fontId="5" fillId="0" borderId="1" xfId="0" applyNumberFormat="1" applyFont="1" applyFill="1" applyBorder="1" applyAlignment="1">
      <alignment horizontal="center" vertical="center"/>
    </xf>
    <xf numFmtId="0" fontId="6" fillId="3" borderId="1" xfId="0" applyFont="1" applyFill="1" applyBorder="1" applyAlignment="1">
      <alignment horizontal="center"/>
    </xf>
    <xf numFmtId="0" fontId="6" fillId="3" borderId="1" xfId="0" applyFont="1" applyFill="1" applyBorder="1" applyAlignment="1">
      <alignment horizontal="center" wrapText="1"/>
    </xf>
    <xf numFmtId="164" fontId="6" fillId="3" borderId="1" xfId="0" applyNumberFormat="1" applyFont="1" applyFill="1" applyBorder="1" applyAlignment="1">
      <alignment horizontal="center" vertical="center"/>
    </xf>
    <xf numFmtId="0" fontId="5" fillId="3" borderId="1" xfId="0" applyFont="1" applyFill="1" applyBorder="1" applyAlignment="1">
      <alignment horizontal="justify"/>
    </xf>
    <xf numFmtId="164" fontId="6" fillId="3" borderId="1" xfId="0" applyNumberFormat="1" applyFont="1" applyFill="1" applyBorder="1" applyAlignment="1">
      <alignment horizontal="center"/>
    </xf>
    <xf numFmtId="49" fontId="6" fillId="3" borderId="1" xfId="0" applyNumberFormat="1" applyFont="1" applyFill="1" applyBorder="1" applyAlignment="1">
      <alignment horizontal="center"/>
    </xf>
    <xf numFmtId="0" fontId="6" fillId="3" borderId="1" xfId="0" applyFont="1" applyFill="1" applyBorder="1" applyAlignment="1">
      <alignment wrapText="1"/>
    </xf>
    <xf numFmtId="49" fontId="7" fillId="3" borderId="1" xfId="0" applyNumberFormat="1" applyFont="1" applyFill="1" applyBorder="1" applyAlignment="1"/>
    <xf numFmtId="0" fontId="7" fillId="3" borderId="6" xfId="0" applyFont="1" applyFill="1" applyBorder="1" applyAlignment="1"/>
    <xf numFmtId="0" fontId="5" fillId="0" borderId="1" xfId="0" applyFont="1" applyBorder="1" applyAlignment="1">
      <alignment vertical="center" wrapText="1"/>
    </xf>
    <xf numFmtId="0" fontId="8" fillId="0" borderId="1" xfId="0" applyFont="1" applyBorder="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1" fillId="0" borderId="0" xfId="0" applyFont="1" applyFill="1"/>
    <xf numFmtId="0" fontId="8" fillId="0" borderId="1" xfId="0" applyFont="1" applyBorder="1"/>
    <xf numFmtId="0" fontId="8" fillId="0" borderId="1" xfId="0" applyFont="1" applyBorder="1" applyAlignment="1">
      <alignment vertical="center"/>
    </xf>
    <xf numFmtId="164" fontId="8" fillId="0" borderId="1" xfId="0" applyNumberFormat="1" applyFont="1" applyBorder="1" applyAlignment="1">
      <alignment horizontal="center" vertical="center"/>
    </xf>
    <xf numFmtId="0" fontId="6" fillId="2" borderId="1" xfId="0" applyFont="1" applyFill="1" applyBorder="1" applyAlignment="1">
      <alignment horizontal="center" vertical="center" wrapText="1"/>
    </xf>
    <xf numFmtId="0" fontId="11" fillId="0" borderId="0" xfId="0" applyFont="1"/>
    <xf numFmtId="0" fontId="11" fillId="0" borderId="0" xfId="0" applyFont="1" applyAlignment="1">
      <alignment wrapText="1"/>
    </xf>
    <xf numFmtId="164" fontId="11" fillId="0" borderId="0" xfId="0" applyNumberFormat="1" applyFont="1" applyAlignment="1">
      <alignment horizontal="center"/>
    </xf>
    <xf numFmtId="164" fontId="11" fillId="0" borderId="0" xfId="0" applyNumberFormat="1" applyFont="1" applyAlignment="1">
      <alignment horizontal="center" vertical="center"/>
    </xf>
    <xf numFmtId="49" fontId="11" fillId="0" borderId="0" xfId="0" applyNumberFormat="1" applyFont="1" applyAlignment="1">
      <alignment wrapText="1"/>
    </xf>
    <xf numFmtId="49" fontId="11" fillId="0" borderId="0" xfId="0" applyNumberFormat="1" applyFont="1"/>
    <xf numFmtId="49" fontId="11" fillId="0" borderId="0" xfId="0" applyNumberFormat="1" applyFont="1" applyAlignment="1">
      <alignment horizontal="center" wrapText="1"/>
    </xf>
    <xf numFmtId="0" fontId="11" fillId="0" borderId="0" xfId="0" applyFont="1" applyAlignment="1">
      <alignment horizontal="center" vertical="center" wrapText="1"/>
    </xf>
    <xf numFmtId="164" fontId="12" fillId="2" borderId="0" xfId="0" applyNumberFormat="1" applyFont="1" applyFill="1" applyAlignment="1">
      <alignment horizontal="center" vertical="center"/>
    </xf>
    <xf numFmtId="0" fontId="12" fillId="2" borderId="0" xfId="0" applyFont="1" applyFill="1"/>
    <xf numFmtId="0" fontId="11" fillId="3" borderId="0" xfId="0" applyFont="1" applyFill="1"/>
    <xf numFmtId="0" fontId="12" fillId="2" borderId="1" xfId="0" applyFont="1" applyFill="1" applyBorder="1" applyAlignment="1">
      <alignment horizontal="center" wrapText="1"/>
    </xf>
    <xf numFmtId="0" fontId="12" fillId="2" borderId="1" xfId="0" applyFont="1" applyFill="1" applyBorder="1" applyAlignment="1">
      <alignment wrapText="1"/>
    </xf>
    <xf numFmtId="49" fontId="12" fillId="2" borderId="1" xfId="0" applyNumberFormat="1" applyFont="1" applyFill="1" applyBorder="1" applyAlignment="1">
      <alignment horizontal="center" wrapText="1"/>
    </xf>
    <xf numFmtId="164" fontId="12" fillId="2" borderId="1" xfId="0" applyNumberFormat="1" applyFont="1" applyFill="1" applyBorder="1" applyAlignment="1">
      <alignment horizontal="center" vertical="center"/>
    </xf>
    <xf numFmtId="0" fontId="11" fillId="0" borderId="1" xfId="0" applyFont="1" applyBorder="1" applyAlignment="1">
      <alignment wrapText="1"/>
    </xf>
    <xf numFmtId="49" fontId="11" fillId="0" borderId="1" xfId="0" applyNumberFormat="1" applyFont="1" applyBorder="1" applyAlignment="1">
      <alignment horizontal="center" wrapText="1"/>
    </xf>
    <xf numFmtId="164" fontId="11" fillId="0" borderId="1" xfId="0" applyNumberFormat="1" applyFont="1" applyBorder="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3" fillId="0" borderId="0" xfId="0" applyFont="1" applyAlignment="1">
      <alignment horizontal="center"/>
    </xf>
    <xf numFmtId="49"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164" fontId="11" fillId="0" borderId="1" xfId="0" applyNumberFormat="1" applyFont="1" applyFill="1" applyBorder="1" applyAlignment="1">
      <alignment horizontal="center" vertical="center"/>
    </xf>
    <xf numFmtId="164" fontId="11" fillId="0" borderId="0" xfId="0" applyNumberFormat="1" applyFont="1" applyFill="1" applyAlignment="1">
      <alignment horizontal="center" vertical="center"/>
    </xf>
    <xf numFmtId="0" fontId="11" fillId="0" borderId="0" xfId="0" applyFont="1" applyFill="1"/>
    <xf numFmtId="0" fontId="12" fillId="2" borderId="1" xfId="0" applyFont="1" applyFill="1" applyBorder="1" applyAlignment="1">
      <alignment horizontal="center" vertical="center" wrapText="1"/>
    </xf>
    <xf numFmtId="0" fontId="11" fillId="0" borderId="1" xfId="0" applyFont="1" applyFill="1" applyBorder="1" applyAlignment="1">
      <alignment horizontal="left" wrapText="1"/>
    </xf>
    <xf numFmtId="0" fontId="11" fillId="0"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3" fillId="0" borderId="0" xfId="0" applyFont="1" applyAlignment="1">
      <alignment horizontal="center"/>
    </xf>
    <xf numFmtId="0" fontId="11" fillId="0" borderId="1" xfId="0" applyFont="1" applyFill="1" applyBorder="1" applyAlignment="1">
      <alignment wrapText="1"/>
    </xf>
    <xf numFmtId="49" fontId="11" fillId="0" borderId="1" xfId="0" applyNumberFormat="1" applyFont="1" applyFill="1" applyBorder="1" applyAlignment="1">
      <alignment horizont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3" fillId="0" borderId="0" xfId="0" applyFont="1" applyAlignment="1">
      <alignment horizontal="center"/>
    </xf>
    <xf numFmtId="0" fontId="11" fillId="0" borderId="2" xfId="0" applyFont="1" applyFill="1" applyBorder="1" applyAlignment="1">
      <alignment horizontal="center" vertical="center" wrapText="1"/>
    </xf>
    <xf numFmtId="0" fontId="13" fillId="0" borderId="0" xfId="0" applyFont="1" applyAlignment="1">
      <alignment horizontal="center"/>
    </xf>
    <xf numFmtId="49" fontId="11" fillId="0" borderId="2" xfId="0" applyNumberFormat="1" applyFont="1" applyFill="1" applyBorder="1" applyAlignment="1">
      <alignment horizontal="center" wrapText="1"/>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3" fillId="0" borderId="0" xfId="0" applyFont="1" applyAlignment="1">
      <alignment horizontal="center"/>
    </xf>
    <xf numFmtId="0" fontId="14" fillId="0" borderId="0" xfId="0" applyFont="1"/>
    <xf numFmtId="0" fontId="11" fillId="0" borderId="1" xfId="0" applyFont="1" applyBorder="1" applyAlignment="1">
      <alignment horizontal="left" vertical="center" wrapText="1"/>
    </xf>
    <xf numFmtId="0" fontId="11" fillId="0" borderId="1" xfId="0" applyFont="1" applyBorder="1" applyAlignment="1">
      <alignment vertical="top"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3" fillId="0" borderId="0" xfId="0" applyFont="1" applyAlignment="1">
      <alignment horizontal="center"/>
    </xf>
    <xf numFmtId="0" fontId="11" fillId="0" borderId="7" xfId="0" applyFont="1" applyBorder="1" applyAlignment="1">
      <alignment horizontal="center" vertical="center" wrapText="1"/>
    </xf>
    <xf numFmtId="49" fontId="11" fillId="0" borderId="7" xfId="0" applyNumberFormat="1" applyFont="1" applyBorder="1" applyAlignment="1">
      <alignment horizontal="center" vertical="center" wrapText="1"/>
    </xf>
    <xf numFmtId="0" fontId="12" fillId="0" borderId="1" xfId="0" applyFont="1" applyBorder="1" applyAlignment="1">
      <alignment vertical="center" wrapText="1"/>
    </xf>
    <xf numFmtId="164" fontId="5" fillId="0" borderId="2" xfId="0" applyNumberFormat="1" applyFont="1" applyBorder="1" applyAlignment="1">
      <alignment horizontal="center" vertical="center"/>
    </xf>
    <xf numFmtId="0" fontId="5" fillId="0" borderId="2" xfId="0" applyFont="1" applyBorder="1" applyAlignment="1">
      <alignment vertical="center"/>
    </xf>
    <xf numFmtId="49" fontId="5" fillId="0" borderId="2" xfId="0" applyNumberFormat="1" applyFont="1" applyBorder="1" applyAlignment="1">
      <alignment vertical="center"/>
    </xf>
    <xf numFmtId="49" fontId="10" fillId="3" borderId="4" xfId="1" applyNumberFormat="1" applyFont="1" applyFill="1" applyBorder="1" applyAlignment="1" applyProtection="1"/>
    <xf numFmtId="49" fontId="9" fillId="3" borderId="5" xfId="1" applyNumberFormat="1" applyFont="1" applyFill="1" applyBorder="1" applyAlignment="1" applyProtection="1"/>
    <xf numFmtId="49" fontId="9" fillId="3" borderId="6" xfId="1" applyNumberFormat="1" applyFont="1" applyFill="1" applyBorder="1" applyAlignment="1" applyProtection="1"/>
    <xf numFmtId="0" fontId="8" fillId="0" borderId="1" xfId="0" applyFont="1" applyBorder="1" applyAlignment="1">
      <alignment vertical="center" wrapText="1"/>
    </xf>
    <xf numFmtId="0" fontId="1" fillId="0" borderId="0" xfId="0" applyFont="1"/>
    <xf numFmtId="164" fontId="5" fillId="0" borderId="1" xfId="0" applyNumberFormat="1" applyFont="1" applyFill="1" applyBorder="1" applyAlignment="1">
      <alignment horizontal="center" vertical="center"/>
    </xf>
    <xf numFmtId="0" fontId="5" fillId="0" borderId="1" xfId="0" applyFont="1" applyBorder="1" applyAlignment="1">
      <alignment vertical="center" wrapText="1"/>
    </xf>
    <xf numFmtId="0" fontId="8" fillId="0" borderId="1" xfId="0" applyFont="1" applyBorder="1" applyAlignment="1">
      <alignment vertical="center" wrapText="1"/>
    </xf>
    <xf numFmtId="0" fontId="5" fillId="0" borderId="2" xfId="0" applyFont="1" applyFill="1" applyBorder="1" applyAlignment="1">
      <alignment vertical="center" wrapText="1"/>
    </xf>
    <xf numFmtId="0" fontId="1" fillId="0" borderId="0" xfId="0" applyFont="1" applyFill="1"/>
    <xf numFmtId="164" fontId="5" fillId="0" borderId="2"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2" xfId="0" applyNumberFormat="1" applyFont="1" applyBorder="1" applyAlignment="1">
      <alignment horizontal="center" vertical="center"/>
    </xf>
    <xf numFmtId="164" fontId="5" fillId="0" borderId="2" xfId="0" applyNumberFormat="1" applyFont="1" applyBorder="1" applyAlignment="1">
      <alignment horizontal="center" vertical="center"/>
    </xf>
    <xf numFmtId="0" fontId="12" fillId="3" borderId="1" xfId="0" applyFont="1" applyFill="1" applyBorder="1" applyAlignment="1">
      <alignment horizontal="center" vertical="center" wrapText="1"/>
    </xf>
    <xf numFmtId="49" fontId="15" fillId="0" borderId="2" xfId="0" applyNumberFormat="1" applyFont="1" applyBorder="1" applyAlignment="1">
      <alignment horizontal="center" vertical="center"/>
    </xf>
    <xf numFmtId="0" fontId="15" fillId="0" borderId="2" xfId="0" applyFont="1" applyBorder="1" applyAlignment="1">
      <alignment vertical="center"/>
    </xf>
    <xf numFmtId="164" fontId="15" fillId="0" borderId="2" xfId="0" applyNumberFormat="1" applyFont="1" applyBorder="1" applyAlignment="1">
      <alignment horizontal="center" vertical="center"/>
    </xf>
    <xf numFmtId="164" fontId="15" fillId="0" borderId="1" xfId="0" applyNumberFormat="1" applyFont="1" applyFill="1" applyBorder="1" applyAlignment="1">
      <alignment horizontal="center" vertical="center"/>
    </xf>
    <xf numFmtId="49" fontId="1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49" fontId="15" fillId="0" borderId="7" xfId="0" applyNumberFormat="1" applyFont="1" applyBorder="1" applyAlignment="1">
      <alignment horizontal="center" vertical="center"/>
    </xf>
    <xf numFmtId="0" fontId="15" fillId="0" borderId="7" xfId="0" applyFont="1" applyBorder="1" applyAlignment="1">
      <alignment horizontal="left" vertical="center"/>
    </xf>
    <xf numFmtId="164" fontId="15" fillId="0" borderId="7" xfId="0" applyNumberFormat="1" applyFont="1" applyBorder="1" applyAlignment="1">
      <alignment horizontal="center" vertical="center"/>
    </xf>
    <xf numFmtId="0" fontId="15" fillId="0" borderId="1" xfId="0" applyFont="1" applyBorder="1" applyAlignment="1">
      <alignment vertical="center" wrapText="1"/>
    </xf>
    <xf numFmtId="0" fontId="12" fillId="3" borderId="1" xfId="0" applyFont="1" applyFill="1" applyBorder="1" applyAlignment="1">
      <alignment horizontal="center" vertical="center" wrapText="1"/>
    </xf>
    <xf numFmtId="49"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0" fontId="15" fillId="0" borderId="3" xfId="0" applyFont="1" applyBorder="1" applyAlignment="1">
      <alignment horizontal="left" vertical="center"/>
    </xf>
    <xf numFmtId="164" fontId="15" fillId="0" borderId="2" xfId="0" applyNumberFormat="1" applyFont="1" applyBorder="1" applyAlignment="1">
      <alignment horizontal="center" vertical="center"/>
    </xf>
    <xf numFmtId="164" fontId="15" fillId="0" borderId="3" xfId="0" applyNumberFormat="1" applyFont="1" applyBorder="1" applyAlignment="1">
      <alignment horizontal="center" vertical="center"/>
    </xf>
    <xf numFmtId="164" fontId="15" fillId="0" borderId="7" xfId="0" applyNumberFormat="1" applyFont="1" applyBorder="1" applyAlignment="1">
      <alignment horizontal="center" vertical="center"/>
    </xf>
    <xf numFmtId="49"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164" fontId="15" fillId="0" borderId="1" xfId="0" applyNumberFormat="1" applyFont="1" applyBorder="1" applyAlignment="1">
      <alignment horizontal="center" vertical="center"/>
    </xf>
    <xf numFmtId="0" fontId="12" fillId="3" borderId="1" xfId="0" applyFont="1" applyFill="1" applyBorder="1" applyAlignment="1">
      <alignment horizontal="center" vertical="center" wrapText="1"/>
    </xf>
    <xf numFmtId="49" fontId="15" fillId="0" borderId="1" xfId="0" applyNumberFormat="1" applyFont="1" applyBorder="1" applyAlignment="1">
      <alignment horizontal="center" vertical="center"/>
    </xf>
    <xf numFmtId="164" fontId="15" fillId="0" borderId="1" xfId="0" applyNumberFormat="1" applyFont="1" applyBorder="1" applyAlignment="1">
      <alignment horizontal="center" vertical="center"/>
    </xf>
    <xf numFmtId="0" fontId="15" fillId="0" borderId="1" xfId="0" applyFont="1" applyBorder="1" applyAlignment="1">
      <alignment vertical="center"/>
    </xf>
    <xf numFmtId="0" fontId="15" fillId="0" borderId="1" xfId="0" applyFont="1" applyBorder="1" applyAlignment="1">
      <alignment horizontal="left" vertical="center"/>
    </xf>
    <xf numFmtId="0" fontId="12" fillId="3" borderId="1" xfId="0" applyFont="1" applyFill="1" applyBorder="1" applyAlignment="1">
      <alignment horizontal="center" vertical="center" wrapText="1"/>
    </xf>
    <xf numFmtId="49" fontId="1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0" fontId="12" fillId="3" borderId="1" xfId="0" applyFont="1" applyFill="1" applyBorder="1" applyAlignment="1">
      <alignment horizontal="center" vertical="center" wrapText="1"/>
    </xf>
    <xf numFmtId="49" fontId="1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49" fontId="15" fillId="0" borderId="1" xfId="0" applyNumberFormat="1" applyFont="1" applyBorder="1" applyAlignment="1">
      <alignment horizontal="center" vertical="center"/>
    </xf>
    <xf numFmtId="0" fontId="12" fillId="3" borderId="1" xfId="0" applyFont="1" applyFill="1" applyBorder="1" applyAlignment="1">
      <alignment horizontal="center" vertical="center" wrapText="1"/>
    </xf>
    <xf numFmtId="164" fontId="15" fillId="0" borderId="2" xfId="0" applyNumberFormat="1" applyFont="1" applyBorder="1" applyAlignment="1">
      <alignment horizontal="center" vertical="center"/>
    </xf>
    <xf numFmtId="164" fontId="15" fillId="0" borderId="1" xfId="0" applyNumberFormat="1" applyFont="1" applyBorder="1" applyAlignment="1">
      <alignment horizontal="center" vertical="center"/>
    </xf>
    <xf numFmtId="0" fontId="12" fillId="3" borderId="1" xfId="0" applyFont="1" applyFill="1" applyBorder="1" applyAlignment="1">
      <alignment horizontal="center" vertical="center" wrapText="1"/>
    </xf>
    <xf numFmtId="49" fontId="1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49" fontId="15" fillId="0" borderId="1" xfId="0" applyNumberFormat="1" applyFont="1" applyBorder="1" applyAlignment="1">
      <alignment horizontal="center" vertical="center"/>
    </xf>
    <xf numFmtId="164" fontId="15" fillId="0" borderId="1" xfId="0" applyNumberFormat="1" applyFont="1" applyBorder="1" applyAlignment="1">
      <alignment horizontal="center" vertical="center"/>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3" fillId="0" borderId="0" xfId="0" applyFont="1" applyAlignment="1">
      <alignment horizontal="center"/>
    </xf>
    <xf numFmtId="0" fontId="12" fillId="3" borderId="1" xfId="0" applyFont="1" applyFill="1" applyBorder="1" applyAlignment="1">
      <alignment horizontal="center" vertical="center" wrapText="1"/>
    </xf>
    <xf numFmtId="49" fontId="1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49" fontId="15" fillId="0" borderId="1" xfId="0" applyNumberFormat="1" applyFont="1" applyBorder="1" applyAlignment="1">
      <alignment horizontal="center" vertical="center"/>
    </xf>
    <xf numFmtId="164" fontId="15" fillId="0" borderId="1" xfId="0" applyNumberFormat="1" applyFont="1" applyBorder="1" applyAlignment="1">
      <alignment horizontal="center" vertical="center"/>
    </xf>
    <xf numFmtId="164" fontId="8" fillId="0" borderId="2" xfId="0" applyNumberFormat="1" applyFont="1" applyBorder="1" applyAlignment="1">
      <alignment horizontal="center" vertical="center"/>
    </xf>
    <xf numFmtId="0" fontId="12" fillId="3" borderId="1" xfId="0" applyFont="1" applyFill="1" applyBorder="1" applyAlignment="1">
      <alignment horizontal="center" vertical="center" wrapText="1"/>
    </xf>
    <xf numFmtId="49" fontId="1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164" fontId="15" fillId="0" borderId="7" xfId="0" applyNumberFormat="1" applyFont="1" applyBorder="1" applyAlignment="1">
      <alignment horizontal="center" vertical="center"/>
    </xf>
    <xf numFmtId="49" fontId="15" fillId="0" borderId="7" xfId="0" applyNumberFormat="1" applyFont="1" applyBorder="1" applyAlignment="1">
      <alignment horizontal="center" vertical="center"/>
    </xf>
    <xf numFmtId="0" fontId="15" fillId="0" borderId="7" xfId="0" applyFont="1" applyBorder="1" applyAlignment="1">
      <alignment horizontal="left" vertical="center"/>
    </xf>
    <xf numFmtId="164" fontId="8" fillId="0" borderId="2" xfId="0" applyNumberFormat="1" applyFont="1" applyBorder="1" applyAlignment="1">
      <alignment horizontal="center" vertical="center"/>
    </xf>
    <xf numFmtId="0" fontId="8" fillId="0" borderId="2" xfId="0" applyFont="1" applyBorder="1" applyAlignment="1"/>
    <xf numFmtId="0" fontId="8" fillId="0" borderId="2" xfId="0" applyFont="1" applyBorder="1" applyAlignment="1">
      <alignment vertical="center" wrapText="1"/>
    </xf>
    <xf numFmtId="0" fontId="12" fillId="3" borderId="1" xfId="0" applyFont="1" applyFill="1" applyBorder="1" applyAlignment="1">
      <alignment horizontal="center" vertical="center" wrapText="1"/>
    </xf>
    <xf numFmtId="49" fontId="15" fillId="0" borderId="1" xfId="0" applyNumberFormat="1" applyFont="1" applyBorder="1" applyAlignment="1">
      <alignment horizontal="center" vertical="center"/>
    </xf>
    <xf numFmtId="164" fontId="15" fillId="0" borderId="1" xfId="0" applyNumberFormat="1" applyFont="1" applyBorder="1" applyAlignment="1">
      <alignment horizontal="center" vertical="center"/>
    </xf>
    <xf numFmtId="164" fontId="8" fillId="0" borderId="2" xfId="0" applyNumberFormat="1" applyFont="1" applyBorder="1" applyAlignment="1">
      <alignment horizontal="center" vertical="center"/>
    </xf>
    <xf numFmtId="0" fontId="13" fillId="0" borderId="0" xfId="0" applyFont="1" applyAlignment="1">
      <alignment horizontal="center"/>
    </xf>
    <xf numFmtId="0" fontId="11" fillId="0" borderId="7" xfId="0" applyFont="1" applyBorder="1" applyAlignment="1">
      <alignment horizontal="center" vertical="center" wrapText="1"/>
    </xf>
    <xf numFmtId="49" fontId="11" fillId="0" borderId="7" xfId="0" applyNumberFormat="1" applyFont="1" applyBorder="1" applyAlignment="1">
      <alignment horizontal="center" vertical="center" wrapText="1"/>
    </xf>
    <xf numFmtId="0" fontId="12" fillId="3" borderId="1" xfId="0" applyFont="1" applyFill="1" applyBorder="1" applyAlignment="1">
      <alignment horizontal="center" vertical="center" wrapText="1"/>
    </xf>
    <xf numFmtId="0" fontId="15" fillId="0" borderId="3" xfId="0" applyFont="1" applyBorder="1" applyAlignment="1">
      <alignment horizontal="left" vertical="center" wrapText="1"/>
    </xf>
    <xf numFmtId="49" fontId="15" fillId="0" borderId="3" xfId="0" applyNumberFormat="1" applyFont="1" applyBorder="1" applyAlignment="1">
      <alignment horizontal="center" vertical="center"/>
    </xf>
    <xf numFmtId="49" fontId="15" fillId="0" borderId="1" xfId="0" applyNumberFormat="1" applyFont="1" applyBorder="1" applyAlignment="1">
      <alignment horizontal="center" vertical="center"/>
    </xf>
    <xf numFmtId="164" fontId="15" fillId="0" borderId="1" xfId="0" applyNumberFormat="1" applyFont="1" applyBorder="1" applyAlignment="1">
      <alignment horizontal="center" vertical="center"/>
    </xf>
    <xf numFmtId="164" fontId="8" fillId="0" borderId="2" xfId="0" applyNumberFormat="1" applyFont="1" applyBorder="1" applyAlignment="1">
      <alignment horizontal="center" vertical="center"/>
    </xf>
    <xf numFmtId="0" fontId="12" fillId="0" borderId="1" xfId="0" applyFont="1" applyBorder="1" applyAlignment="1">
      <alignment wrapText="1"/>
    </xf>
    <xf numFmtId="0" fontId="12" fillId="3" borderId="1" xfId="0" applyFont="1" applyFill="1" applyBorder="1" applyAlignment="1">
      <alignment horizontal="center" vertical="center" wrapText="1"/>
    </xf>
    <xf numFmtId="49" fontId="15" fillId="0" borderId="1" xfId="0" applyNumberFormat="1" applyFont="1" applyBorder="1" applyAlignment="1">
      <alignment horizontal="center" vertical="center"/>
    </xf>
    <xf numFmtId="164" fontId="15" fillId="0" borderId="1" xfId="0" applyNumberFormat="1" applyFont="1" applyBorder="1" applyAlignment="1">
      <alignment horizontal="center" vertical="center"/>
    </xf>
    <xf numFmtId="164" fontId="8" fillId="0" borderId="2" xfId="0" applyNumberFormat="1" applyFont="1" applyBorder="1" applyAlignment="1">
      <alignment horizontal="center" vertical="center"/>
    </xf>
    <xf numFmtId="164" fontId="15" fillId="0" borderId="1" xfId="0" applyNumberFormat="1" applyFont="1" applyBorder="1" applyAlignment="1">
      <alignment horizontal="center" vertical="center"/>
    </xf>
    <xf numFmtId="164" fontId="8" fillId="0" borderId="2" xfId="0" applyNumberFormat="1" applyFont="1" applyBorder="1" applyAlignment="1">
      <alignment horizontal="center" vertical="center"/>
    </xf>
    <xf numFmtId="0" fontId="15" fillId="0" borderId="1" xfId="0" applyFont="1" applyBorder="1" applyAlignment="1">
      <alignment horizontal="left" vertical="center" wrapText="1"/>
    </xf>
    <xf numFmtId="0" fontId="12" fillId="3"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13" fillId="0" borderId="0" xfId="0" applyFont="1" applyAlignment="1">
      <alignment horizontal="center"/>
    </xf>
    <xf numFmtId="0" fontId="11" fillId="0" borderId="7" xfId="0" applyFont="1" applyBorder="1" applyAlignment="1">
      <alignment horizontal="center" vertical="center" wrapText="1"/>
    </xf>
    <xf numFmtId="49" fontId="11" fillId="0" borderId="7" xfId="0" applyNumberFormat="1"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3" borderId="1"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4" fillId="0" borderId="0" xfId="0" applyFont="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1" xfId="0" applyFont="1" applyFill="1" applyBorder="1" applyAlignment="1">
      <alignment horizont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64" fontId="5" fillId="0" borderId="2" xfId="0" applyNumberFormat="1" applyFont="1" applyBorder="1" applyAlignment="1">
      <alignment horizontal="center" vertical="center"/>
    </xf>
    <xf numFmtId="164" fontId="5" fillId="0" borderId="3" xfId="0" applyNumberFormat="1" applyFont="1" applyBorder="1" applyAlignment="1">
      <alignment horizontal="center" vertical="center"/>
    </xf>
    <xf numFmtId="0" fontId="5" fillId="0" borderId="7" xfId="0" applyFont="1" applyBorder="1" applyAlignment="1">
      <alignment horizontal="left" vertical="center"/>
    </xf>
    <xf numFmtId="164" fontId="5" fillId="0" borderId="7"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49"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164" fontId="15" fillId="0" borderId="2" xfId="0" applyNumberFormat="1" applyFont="1" applyBorder="1" applyAlignment="1">
      <alignment horizontal="center" vertical="center"/>
    </xf>
    <xf numFmtId="164" fontId="15" fillId="0" borderId="3" xfId="0" applyNumberFormat="1" applyFont="1" applyBorder="1" applyAlignment="1">
      <alignment horizontal="center" vertical="center"/>
    </xf>
    <xf numFmtId="49"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164" fontId="15" fillId="0" borderId="1" xfId="0" applyNumberFormat="1" applyFont="1" applyBorder="1" applyAlignment="1">
      <alignment horizontal="center" vertical="center"/>
    </xf>
    <xf numFmtId="164" fontId="15" fillId="0" borderId="7" xfId="0" applyNumberFormat="1" applyFont="1" applyBorder="1" applyAlignment="1">
      <alignment horizontal="center" vertical="center"/>
    </xf>
    <xf numFmtId="49" fontId="15" fillId="0" borderId="7" xfId="0" applyNumberFormat="1" applyFont="1" applyBorder="1" applyAlignment="1">
      <alignment horizontal="center" vertical="center"/>
    </xf>
    <xf numFmtId="0" fontId="15" fillId="0" borderId="7" xfId="0" applyFont="1" applyBorder="1" applyAlignment="1">
      <alignment horizontal="left" vertical="center"/>
    </xf>
    <xf numFmtId="164" fontId="8" fillId="0" borderId="2" xfId="0" applyNumberFormat="1" applyFont="1" applyBorder="1" applyAlignment="1">
      <alignment horizontal="center" vertical="center"/>
    </xf>
    <xf numFmtId="164" fontId="8" fillId="0" borderId="3" xfId="0" applyNumberFormat="1"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center"/>
    </xf>
    <xf numFmtId="0" fontId="8" fillId="0" borderId="3" xfId="0" applyFont="1" applyBorder="1" applyAlignment="1">
      <alignment horizontal="center"/>
    </xf>
    <xf numFmtId="0" fontId="15" fillId="0" borderId="1" xfId="0" applyFont="1" applyBorder="1" applyAlignment="1">
      <alignment horizontal="left" vertical="center"/>
    </xf>
    <xf numFmtId="0" fontId="15" fillId="0" borderId="7" xfId="0" applyFont="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1"/>
  <sheetViews>
    <sheetView workbookViewId="0">
      <pane xSplit="3" ySplit="3" topLeftCell="U97" activePane="bottomRight" state="frozen"/>
      <selection pane="topRight" activeCell="D1" sqref="D1"/>
      <selection pane="bottomLeft" activeCell="A4" sqref="A4"/>
      <selection pane="bottomRight" activeCell="A104" sqref="A104:XFD105"/>
    </sheetView>
  </sheetViews>
  <sheetFormatPr defaultRowHeight="15.75" x14ac:dyDescent="0.25"/>
  <cols>
    <col min="1" max="1" width="83.28515625" style="32" customWidth="1"/>
    <col min="2" max="2" width="17.7109375" style="32" customWidth="1"/>
    <col min="3" max="3" width="9.85546875" style="32" customWidth="1"/>
    <col min="4" max="4" width="15.140625" style="32" customWidth="1"/>
    <col min="5" max="6" width="15.7109375" style="32" customWidth="1"/>
    <col min="7" max="7" width="16.5703125" style="32" customWidth="1"/>
    <col min="8" max="8" width="16" style="32" customWidth="1"/>
    <col min="9" max="9" width="15.140625" style="32" customWidth="1"/>
    <col min="10" max="10" width="14.140625" style="32" customWidth="1"/>
    <col min="11" max="11" width="13.42578125" style="32" customWidth="1"/>
    <col min="12" max="12" width="14.28515625" style="32" customWidth="1"/>
    <col min="13" max="13" width="14.5703125" style="32" customWidth="1"/>
    <col min="14" max="14" width="15.42578125" style="32" customWidth="1"/>
    <col min="15" max="17" width="15" style="32" customWidth="1"/>
    <col min="18" max="20" width="14.42578125" style="32" customWidth="1"/>
    <col min="21" max="21" width="14.5703125" style="32" customWidth="1"/>
    <col min="22" max="22" width="18.140625" style="32" customWidth="1"/>
    <col min="23" max="16384" width="9.140625" style="32"/>
  </cols>
  <sheetData>
    <row r="1" spans="1:23" ht="20.25" x14ac:dyDescent="0.3">
      <c r="A1" s="182" t="s">
        <v>88</v>
      </c>
      <c r="B1" s="182"/>
      <c r="C1" s="182"/>
      <c r="D1" s="182"/>
      <c r="E1" s="182"/>
      <c r="F1" s="182"/>
      <c r="G1" s="182"/>
      <c r="H1" s="182"/>
      <c r="I1" s="182"/>
      <c r="J1" s="52"/>
      <c r="K1" s="62"/>
      <c r="L1" s="67"/>
      <c r="M1" s="69"/>
      <c r="N1" s="73"/>
      <c r="O1" s="79"/>
      <c r="P1" s="143"/>
      <c r="Q1" s="143"/>
      <c r="R1" s="79"/>
      <c r="S1" s="163"/>
      <c r="T1" s="163"/>
    </row>
    <row r="3" spans="1:23" s="42" customFormat="1" ht="47.25" x14ac:dyDescent="0.25">
      <c r="A3" s="61" t="s">
        <v>1</v>
      </c>
      <c r="B3" s="188" t="s">
        <v>0</v>
      </c>
      <c r="C3" s="188"/>
      <c r="D3" s="100" t="s">
        <v>94</v>
      </c>
      <c r="E3" s="100" t="s">
        <v>108</v>
      </c>
      <c r="F3" s="100" t="s">
        <v>119</v>
      </c>
      <c r="G3" s="100" t="s">
        <v>127</v>
      </c>
      <c r="H3" s="100" t="s">
        <v>140</v>
      </c>
      <c r="I3" s="111" t="s">
        <v>154</v>
      </c>
      <c r="J3" s="121" t="s">
        <v>163</v>
      </c>
      <c r="K3" s="126" t="s">
        <v>168</v>
      </c>
      <c r="L3" s="126" t="s">
        <v>169</v>
      </c>
      <c r="M3" s="129" t="s">
        <v>176</v>
      </c>
      <c r="N3" s="133" t="s">
        <v>182</v>
      </c>
      <c r="O3" s="136" t="s">
        <v>197</v>
      </c>
      <c r="P3" s="144" t="s">
        <v>208</v>
      </c>
      <c r="Q3" s="150" t="s">
        <v>218</v>
      </c>
      <c r="R3" s="159" t="s">
        <v>225</v>
      </c>
      <c r="S3" s="166" t="s">
        <v>241</v>
      </c>
      <c r="T3" s="173" t="s">
        <v>250</v>
      </c>
      <c r="U3" s="180" t="s">
        <v>285</v>
      </c>
      <c r="V3" s="100" t="s">
        <v>50</v>
      </c>
    </row>
    <row r="4" spans="1:23" s="41" customFormat="1" x14ac:dyDescent="0.25">
      <c r="A4" s="43" t="s">
        <v>34</v>
      </c>
      <c r="B4" s="44"/>
      <c r="C4" s="45"/>
      <c r="D4" s="46">
        <f>SUM(D5:D18)</f>
        <v>0</v>
      </c>
      <c r="E4" s="46">
        <f t="shared" ref="E4:V4" si="0">SUM(E5:E18)</f>
        <v>7112.2</v>
      </c>
      <c r="F4" s="46">
        <f t="shared" si="0"/>
        <v>3018.1</v>
      </c>
      <c r="G4" s="46">
        <f t="shared" si="0"/>
        <v>977</v>
      </c>
      <c r="H4" s="46">
        <f t="shared" si="0"/>
        <v>3276.4</v>
      </c>
      <c r="I4" s="46">
        <f t="shared" si="0"/>
        <v>16090.3</v>
      </c>
      <c r="J4" s="46">
        <f t="shared" si="0"/>
        <v>100000</v>
      </c>
      <c r="K4" s="46">
        <f t="shared" si="0"/>
        <v>0</v>
      </c>
      <c r="L4" s="46">
        <f t="shared" si="0"/>
        <v>5000</v>
      </c>
      <c r="M4" s="46">
        <f t="shared" si="0"/>
        <v>87497.5</v>
      </c>
      <c r="N4" s="46">
        <f t="shared" si="0"/>
        <v>300</v>
      </c>
      <c r="O4" s="46">
        <f t="shared" si="0"/>
        <v>-65167.3</v>
      </c>
      <c r="P4" s="46">
        <f t="shared" si="0"/>
        <v>13615.5</v>
      </c>
      <c r="Q4" s="46">
        <f t="shared" si="0"/>
        <v>1364.3</v>
      </c>
      <c r="R4" s="46">
        <f t="shared" si="0"/>
        <v>10193.799999999999</v>
      </c>
      <c r="S4" s="46">
        <f t="shared" si="0"/>
        <v>6260.3</v>
      </c>
      <c r="T4" s="46">
        <f t="shared" si="0"/>
        <v>94484.1</v>
      </c>
      <c r="U4" s="46">
        <f>SUM(U5:U18)</f>
        <v>-120766.3</v>
      </c>
      <c r="V4" s="46">
        <f t="shared" si="0"/>
        <v>163255.90000000002</v>
      </c>
      <c r="W4" s="40"/>
    </row>
    <row r="5" spans="1:23" s="57" customFormat="1" x14ac:dyDescent="0.25">
      <c r="A5" s="59" t="s">
        <v>52</v>
      </c>
      <c r="B5" s="63"/>
      <c r="C5" s="64"/>
      <c r="D5" s="55"/>
      <c r="E5" s="55"/>
      <c r="F5" s="55"/>
      <c r="G5" s="55"/>
      <c r="H5" s="55"/>
      <c r="I5" s="55"/>
      <c r="J5" s="55"/>
      <c r="K5" s="55"/>
      <c r="L5" s="55"/>
      <c r="M5" s="55"/>
      <c r="N5" s="55"/>
      <c r="O5" s="55"/>
      <c r="P5" s="55"/>
      <c r="Q5" s="55"/>
      <c r="R5" s="55"/>
      <c r="S5" s="55"/>
      <c r="T5" s="55"/>
      <c r="U5" s="55">
        <v>537.4</v>
      </c>
      <c r="V5" s="49">
        <f t="shared" ref="V5:V15" si="1">SUM(D5:U5)</f>
        <v>537.4</v>
      </c>
      <c r="W5" s="56"/>
    </row>
    <row r="6" spans="1:23" s="57" customFormat="1" x14ac:dyDescent="0.25">
      <c r="A6" s="59" t="s">
        <v>76</v>
      </c>
      <c r="B6" s="63"/>
      <c r="C6" s="64"/>
      <c r="D6" s="55"/>
      <c r="E6" s="55"/>
      <c r="F6" s="55"/>
      <c r="G6" s="55"/>
      <c r="H6" s="55"/>
      <c r="I6" s="55"/>
      <c r="J6" s="55"/>
      <c r="K6" s="55"/>
      <c r="L6" s="55"/>
      <c r="M6" s="55"/>
      <c r="N6" s="55">
        <v>300</v>
      </c>
      <c r="O6" s="55"/>
      <c r="P6" s="55"/>
      <c r="Q6" s="55">
        <v>1364.3</v>
      </c>
      <c r="R6" s="55"/>
      <c r="S6" s="55"/>
      <c r="T6" s="55"/>
      <c r="U6" s="55">
        <v>680.1</v>
      </c>
      <c r="V6" s="49">
        <f t="shared" si="1"/>
        <v>2344.4</v>
      </c>
      <c r="W6" s="56"/>
    </row>
    <row r="7" spans="1:23" s="57" customFormat="1" x14ac:dyDescent="0.25">
      <c r="A7" s="59" t="s">
        <v>72</v>
      </c>
      <c r="B7" s="63"/>
      <c r="C7" s="64"/>
      <c r="D7" s="55"/>
      <c r="E7" s="55"/>
      <c r="F7" s="55"/>
      <c r="G7" s="55"/>
      <c r="H7" s="55"/>
      <c r="I7" s="55"/>
      <c r="J7" s="55"/>
      <c r="K7" s="55"/>
      <c r="L7" s="55"/>
      <c r="M7" s="55"/>
      <c r="N7" s="55"/>
      <c r="O7" s="55"/>
      <c r="P7" s="55"/>
      <c r="Q7" s="55"/>
      <c r="R7" s="55"/>
      <c r="S7" s="55"/>
      <c r="T7" s="55"/>
      <c r="U7" s="55">
        <v>600</v>
      </c>
      <c r="V7" s="49">
        <f t="shared" si="1"/>
        <v>600</v>
      </c>
      <c r="W7" s="56"/>
    </row>
    <row r="8" spans="1:23" x14ac:dyDescent="0.25">
      <c r="A8" s="47" t="s">
        <v>28</v>
      </c>
      <c r="B8" s="47"/>
      <c r="C8" s="48"/>
      <c r="D8" s="49"/>
      <c r="E8" s="49"/>
      <c r="F8" s="49"/>
      <c r="G8" s="49"/>
      <c r="H8" s="49"/>
      <c r="I8" s="49"/>
      <c r="J8" s="49"/>
      <c r="K8" s="49"/>
      <c r="L8" s="49"/>
      <c r="M8" s="49"/>
      <c r="N8" s="49"/>
      <c r="O8" s="49"/>
      <c r="P8" s="49"/>
      <c r="Q8" s="49"/>
      <c r="R8" s="49"/>
      <c r="S8" s="49"/>
      <c r="T8" s="49"/>
      <c r="U8" s="49">
        <v>-45000</v>
      </c>
      <c r="V8" s="49">
        <f t="shared" si="1"/>
        <v>-45000</v>
      </c>
      <c r="W8" s="35"/>
    </row>
    <row r="9" spans="1:23" ht="31.5" x14ac:dyDescent="0.25">
      <c r="A9" s="47" t="s">
        <v>15</v>
      </c>
      <c r="B9" s="47"/>
      <c r="C9" s="48"/>
      <c r="D9" s="49"/>
      <c r="E9" s="49"/>
      <c r="F9" s="49"/>
      <c r="G9" s="49"/>
      <c r="H9" s="49"/>
      <c r="I9" s="49"/>
      <c r="J9" s="49"/>
      <c r="K9" s="49"/>
      <c r="L9" s="49"/>
      <c r="M9" s="49"/>
      <c r="N9" s="49"/>
      <c r="O9" s="49"/>
      <c r="P9" s="49"/>
      <c r="Q9" s="49"/>
      <c r="R9" s="49"/>
      <c r="S9" s="49"/>
      <c r="T9" s="49"/>
      <c r="U9" s="49">
        <v>-7000</v>
      </c>
      <c r="V9" s="49">
        <f t="shared" si="1"/>
        <v>-7000</v>
      </c>
      <c r="W9" s="35"/>
    </row>
    <row r="10" spans="1:23" ht="31.5" x14ac:dyDescent="0.25">
      <c r="A10" s="47" t="s">
        <v>159</v>
      </c>
      <c r="B10" s="47"/>
      <c r="C10" s="48"/>
      <c r="D10" s="49"/>
      <c r="E10" s="49"/>
      <c r="F10" s="49"/>
      <c r="G10" s="49"/>
      <c r="H10" s="49"/>
      <c r="I10" s="49"/>
      <c r="J10" s="49">
        <v>100000</v>
      </c>
      <c r="K10" s="49"/>
      <c r="L10" s="49"/>
      <c r="M10" s="49"/>
      <c r="N10" s="49"/>
      <c r="O10" s="49"/>
      <c r="P10" s="49"/>
      <c r="Q10" s="49"/>
      <c r="R10" s="49"/>
      <c r="S10" s="49"/>
      <c r="T10" s="49"/>
      <c r="U10" s="49"/>
      <c r="V10" s="49">
        <f t="shared" si="1"/>
        <v>100000</v>
      </c>
      <c r="W10" s="35"/>
    </row>
    <row r="11" spans="1:23" x14ac:dyDescent="0.25">
      <c r="A11" s="47" t="s">
        <v>77</v>
      </c>
      <c r="B11" s="47"/>
      <c r="C11" s="48"/>
      <c r="D11" s="49"/>
      <c r="E11" s="49"/>
      <c r="F11" s="49"/>
      <c r="G11" s="49"/>
      <c r="H11" s="49"/>
      <c r="I11" s="49"/>
      <c r="J11" s="49"/>
      <c r="K11" s="49"/>
      <c r="L11" s="49"/>
      <c r="M11" s="49"/>
      <c r="N11" s="49"/>
      <c r="O11" s="49"/>
      <c r="P11" s="49"/>
      <c r="Q11" s="49"/>
      <c r="R11" s="49"/>
      <c r="S11" s="49"/>
      <c r="T11" s="49"/>
      <c r="U11" s="49">
        <v>650</v>
      </c>
      <c r="V11" s="49">
        <f t="shared" si="1"/>
        <v>650</v>
      </c>
      <c r="W11" s="35"/>
    </row>
    <row r="12" spans="1:23" x14ac:dyDescent="0.25">
      <c r="A12" s="47" t="s">
        <v>61</v>
      </c>
      <c r="B12" s="47"/>
      <c r="C12" s="48"/>
      <c r="D12" s="49"/>
      <c r="E12" s="49">
        <v>7112.2</v>
      </c>
      <c r="F12" s="49">
        <v>2863.1</v>
      </c>
      <c r="G12" s="49">
        <v>977</v>
      </c>
      <c r="H12" s="49">
        <v>3276.4</v>
      </c>
      <c r="I12" s="49">
        <v>16090.3</v>
      </c>
      <c r="J12" s="49"/>
      <c r="K12" s="49"/>
      <c r="L12" s="49">
        <v>5000</v>
      </c>
      <c r="M12" s="49">
        <v>87497.5</v>
      </c>
      <c r="N12" s="49"/>
      <c r="O12" s="49">
        <f>13021.2-79088.5</f>
        <v>-66067.3</v>
      </c>
      <c r="P12" s="49">
        <v>8335.7999999999993</v>
      </c>
      <c r="Q12" s="49"/>
      <c r="R12" s="49">
        <v>9493.7999999999993</v>
      </c>
      <c r="S12" s="49">
        <v>6260.3</v>
      </c>
      <c r="T12" s="49">
        <v>-9831</v>
      </c>
      <c r="U12" s="49">
        <v>-68472.2</v>
      </c>
      <c r="V12" s="49">
        <f t="shared" si="1"/>
        <v>2535.9000000000087</v>
      </c>
      <c r="W12" s="35"/>
    </row>
    <row r="13" spans="1:23" x14ac:dyDescent="0.25">
      <c r="A13" s="47" t="s">
        <v>261</v>
      </c>
      <c r="B13" s="47"/>
      <c r="C13" s="48"/>
      <c r="D13" s="49"/>
      <c r="E13" s="49"/>
      <c r="F13" s="49"/>
      <c r="G13" s="49"/>
      <c r="H13" s="49"/>
      <c r="I13" s="49"/>
      <c r="J13" s="49"/>
      <c r="K13" s="49"/>
      <c r="L13" s="49"/>
      <c r="M13" s="49"/>
      <c r="N13" s="49"/>
      <c r="O13" s="49"/>
      <c r="P13" s="49"/>
      <c r="Q13" s="49"/>
      <c r="R13" s="49"/>
      <c r="S13" s="49"/>
      <c r="T13" s="49"/>
      <c r="U13" s="49">
        <v>2278.5</v>
      </c>
      <c r="V13" s="49">
        <f t="shared" si="1"/>
        <v>2278.5</v>
      </c>
      <c r="W13" s="35"/>
    </row>
    <row r="14" spans="1:23" x14ac:dyDescent="0.25">
      <c r="A14" s="47" t="s">
        <v>262</v>
      </c>
      <c r="B14" s="47"/>
      <c r="C14" s="48"/>
      <c r="D14" s="49"/>
      <c r="E14" s="49"/>
      <c r="F14" s="49"/>
      <c r="G14" s="49"/>
      <c r="H14" s="49"/>
      <c r="I14" s="49"/>
      <c r="J14" s="49"/>
      <c r="K14" s="49"/>
      <c r="L14" s="49"/>
      <c r="M14" s="49"/>
      <c r="N14" s="49"/>
      <c r="O14" s="49"/>
      <c r="P14" s="49"/>
      <c r="Q14" s="49"/>
      <c r="R14" s="49"/>
      <c r="S14" s="49"/>
      <c r="T14" s="49"/>
      <c r="U14" s="49">
        <v>776.2</v>
      </c>
      <c r="V14" s="49">
        <f t="shared" si="1"/>
        <v>776.2</v>
      </c>
      <c r="W14" s="35"/>
    </row>
    <row r="15" spans="1:23" x14ac:dyDescent="0.25">
      <c r="A15" s="47" t="s">
        <v>78</v>
      </c>
      <c r="B15" s="47"/>
      <c r="C15" s="48"/>
      <c r="D15" s="49"/>
      <c r="E15" s="49"/>
      <c r="F15" s="49"/>
      <c r="G15" s="49"/>
      <c r="H15" s="49"/>
      <c r="I15" s="49"/>
      <c r="J15" s="49"/>
      <c r="K15" s="49"/>
      <c r="L15" s="49"/>
      <c r="M15" s="49"/>
      <c r="N15" s="49"/>
      <c r="O15" s="49"/>
      <c r="P15" s="49"/>
      <c r="Q15" s="49"/>
      <c r="R15" s="49"/>
      <c r="S15" s="49"/>
      <c r="T15" s="49"/>
      <c r="U15" s="49">
        <v>163.4</v>
      </c>
      <c r="V15" s="49">
        <f t="shared" si="1"/>
        <v>163.4</v>
      </c>
      <c r="W15" s="35"/>
    </row>
    <row r="16" spans="1:23" x14ac:dyDescent="0.25">
      <c r="A16" s="47" t="s">
        <v>53</v>
      </c>
      <c r="B16" s="47"/>
      <c r="C16" s="48"/>
      <c r="D16" s="49"/>
      <c r="E16" s="49"/>
      <c r="F16" s="49">
        <v>155</v>
      </c>
      <c r="G16" s="49"/>
      <c r="H16" s="49"/>
      <c r="I16" s="49"/>
      <c r="J16" s="49"/>
      <c r="K16" s="49"/>
      <c r="L16" s="49"/>
      <c r="M16" s="49"/>
      <c r="N16" s="49"/>
      <c r="O16" s="49">
        <v>900</v>
      </c>
      <c r="P16" s="49"/>
      <c r="Q16" s="49"/>
      <c r="R16" s="49">
        <v>700</v>
      </c>
      <c r="S16" s="49"/>
      <c r="T16" s="49"/>
      <c r="U16" s="49"/>
      <c r="V16" s="49">
        <f t="shared" ref="V16:V18" si="2">SUM(D16:U16)</f>
        <v>1755</v>
      </c>
      <c r="W16" s="35"/>
    </row>
    <row r="17" spans="1:23" ht="31.5" x14ac:dyDescent="0.25">
      <c r="A17" s="47" t="s">
        <v>209</v>
      </c>
      <c r="B17" s="47"/>
      <c r="C17" s="48"/>
      <c r="D17" s="49"/>
      <c r="E17" s="49"/>
      <c r="F17" s="49"/>
      <c r="G17" s="49"/>
      <c r="H17" s="49"/>
      <c r="I17" s="49"/>
      <c r="J17" s="49"/>
      <c r="K17" s="49"/>
      <c r="L17" s="49"/>
      <c r="M17" s="49"/>
      <c r="N17" s="49"/>
      <c r="O17" s="49"/>
      <c r="P17" s="49">
        <v>5279.7</v>
      </c>
      <c r="Q17" s="49"/>
      <c r="R17" s="49"/>
      <c r="S17" s="49"/>
      <c r="T17" s="49">
        <v>104315.1</v>
      </c>
      <c r="U17" s="49">
        <v>-5979.7</v>
      </c>
      <c r="V17" s="49">
        <f t="shared" si="2"/>
        <v>103615.1</v>
      </c>
      <c r="W17" s="35"/>
    </row>
    <row r="18" spans="1:23" x14ac:dyDescent="0.25">
      <c r="A18" s="47" t="s">
        <v>51</v>
      </c>
      <c r="B18" s="47"/>
      <c r="C18" s="48"/>
      <c r="D18" s="49"/>
      <c r="E18" s="49"/>
      <c r="F18" s="49"/>
      <c r="G18" s="49"/>
      <c r="H18" s="49"/>
      <c r="I18" s="49"/>
      <c r="J18" s="49"/>
      <c r="K18" s="49"/>
      <c r="L18" s="49"/>
      <c r="M18" s="49"/>
      <c r="N18" s="49"/>
      <c r="O18" s="49"/>
      <c r="P18" s="49"/>
      <c r="Q18" s="49"/>
      <c r="R18" s="49"/>
      <c r="S18" s="49"/>
      <c r="T18" s="49"/>
      <c r="U18" s="49"/>
      <c r="V18" s="49">
        <f t="shared" si="2"/>
        <v>0</v>
      </c>
      <c r="W18" s="35"/>
    </row>
    <row r="19" spans="1:23" s="41" customFormat="1" x14ac:dyDescent="0.25">
      <c r="A19" s="43" t="s">
        <v>36</v>
      </c>
      <c r="B19" s="58"/>
      <c r="C19" s="45"/>
      <c r="D19" s="46">
        <f>SUM(D20:D21)</f>
        <v>15000</v>
      </c>
      <c r="E19" s="46">
        <f t="shared" ref="E19:T19" si="3">SUM(E20:E21)</f>
        <v>7672.2</v>
      </c>
      <c r="F19" s="46">
        <f t="shared" si="3"/>
        <v>0</v>
      </c>
      <c r="G19" s="46">
        <f t="shared" si="3"/>
        <v>0</v>
      </c>
      <c r="H19" s="46">
        <f t="shared" si="3"/>
        <v>-15000</v>
      </c>
      <c r="I19" s="46">
        <f t="shared" si="3"/>
        <v>0</v>
      </c>
      <c r="J19" s="46">
        <f t="shared" si="3"/>
        <v>0</v>
      </c>
      <c r="K19" s="46">
        <f t="shared" si="3"/>
        <v>0</v>
      </c>
      <c r="L19" s="46">
        <f t="shared" si="3"/>
        <v>0</v>
      </c>
      <c r="M19" s="46">
        <f t="shared" si="3"/>
        <v>0</v>
      </c>
      <c r="N19" s="46">
        <f t="shared" si="3"/>
        <v>0</v>
      </c>
      <c r="O19" s="46">
        <f t="shared" si="3"/>
        <v>0</v>
      </c>
      <c r="P19" s="46">
        <f t="shared" si="3"/>
        <v>0</v>
      </c>
      <c r="Q19" s="46">
        <f t="shared" si="3"/>
        <v>0</v>
      </c>
      <c r="R19" s="46">
        <f t="shared" si="3"/>
        <v>0</v>
      </c>
      <c r="S19" s="46">
        <f t="shared" si="3"/>
        <v>0</v>
      </c>
      <c r="T19" s="46">
        <f t="shared" si="3"/>
        <v>0</v>
      </c>
      <c r="U19" s="46">
        <f t="shared" ref="U19" si="4">SUM(U20:U21)</f>
        <v>0</v>
      </c>
      <c r="V19" s="46">
        <f t="shared" ref="V19" si="5">SUM(V20:V21)</f>
        <v>7672.2</v>
      </c>
      <c r="W19" s="40"/>
    </row>
    <row r="20" spans="1:23" x14ac:dyDescent="0.25">
      <c r="A20" s="47" t="s">
        <v>101</v>
      </c>
      <c r="B20" s="51"/>
      <c r="C20" s="48"/>
      <c r="D20" s="49"/>
      <c r="E20" s="49">
        <v>7672.2</v>
      </c>
      <c r="F20" s="49"/>
      <c r="G20" s="49"/>
      <c r="H20" s="49"/>
      <c r="I20" s="49"/>
      <c r="J20" s="49"/>
      <c r="K20" s="49"/>
      <c r="L20" s="49"/>
      <c r="M20" s="49"/>
      <c r="N20" s="49"/>
      <c r="O20" s="49"/>
      <c r="P20" s="49"/>
      <c r="Q20" s="49"/>
      <c r="R20" s="49"/>
      <c r="S20" s="49"/>
      <c r="T20" s="49"/>
      <c r="U20" s="49"/>
      <c r="V20" s="49">
        <f>SUM(D20:U20)</f>
        <v>7672.2</v>
      </c>
      <c r="W20" s="35"/>
    </row>
    <row r="21" spans="1:23" x14ac:dyDescent="0.25">
      <c r="A21" s="47" t="s">
        <v>29</v>
      </c>
      <c r="B21" s="51"/>
      <c r="C21" s="48"/>
      <c r="D21" s="49">
        <v>15000</v>
      </c>
      <c r="E21" s="49"/>
      <c r="F21" s="49"/>
      <c r="G21" s="49"/>
      <c r="H21" s="49">
        <v>-15000</v>
      </c>
      <c r="I21" s="49"/>
      <c r="J21" s="49"/>
      <c r="K21" s="49"/>
      <c r="L21" s="49"/>
      <c r="M21" s="49"/>
      <c r="N21" s="49"/>
      <c r="O21" s="49"/>
      <c r="P21" s="49"/>
      <c r="Q21" s="49"/>
      <c r="R21" s="49"/>
      <c r="S21" s="49"/>
      <c r="T21" s="49"/>
      <c r="U21" s="49"/>
      <c r="V21" s="49">
        <f>SUM(D21:U21)</f>
        <v>0</v>
      </c>
      <c r="W21" s="35"/>
    </row>
    <row r="22" spans="1:23" s="41" customFormat="1" x14ac:dyDescent="0.25">
      <c r="A22" s="43" t="s">
        <v>35</v>
      </c>
      <c r="B22" s="58"/>
      <c r="C22" s="45"/>
      <c r="D22" s="46">
        <f t="shared" ref="D22:V22" si="6">SUM(D23:D114)</f>
        <v>15000</v>
      </c>
      <c r="E22" s="46">
        <f t="shared" si="6"/>
        <v>14784.4</v>
      </c>
      <c r="F22" s="46">
        <f t="shared" si="6"/>
        <v>3018.1</v>
      </c>
      <c r="G22" s="46">
        <f t="shared" si="6"/>
        <v>977</v>
      </c>
      <c r="H22" s="46">
        <f t="shared" si="6"/>
        <v>-11723.6</v>
      </c>
      <c r="I22" s="46">
        <f t="shared" si="6"/>
        <v>16090.3</v>
      </c>
      <c r="J22" s="46">
        <f t="shared" si="6"/>
        <v>100000</v>
      </c>
      <c r="K22" s="46">
        <f t="shared" si="6"/>
        <v>0</v>
      </c>
      <c r="L22" s="46">
        <f t="shared" si="6"/>
        <v>5000</v>
      </c>
      <c r="M22" s="46">
        <f t="shared" si="6"/>
        <v>87497.5</v>
      </c>
      <c r="N22" s="46">
        <f t="shared" si="6"/>
        <v>300</v>
      </c>
      <c r="O22" s="46">
        <f t="shared" si="6"/>
        <v>-65167.3</v>
      </c>
      <c r="P22" s="46">
        <f t="shared" si="6"/>
        <v>13615.5</v>
      </c>
      <c r="Q22" s="46">
        <f t="shared" si="6"/>
        <v>1364.3000000000002</v>
      </c>
      <c r="R22" s="46">
        <f t="shared" si="6"/>
        <v>10193.799999999999</v>
      </c>
      <c r="S22" s="46">
        <f t="shared" si="6"/>
        <v>6260.3</v>
      </c>
      <c r="T22" s="46">
        <f t="shared" si="6"/>
        <v>94484.099999999991</v>
      </c>
      <c r="U22" s="46">
        <f t="shared" si="6"/>
        <v>-120766.3</v>
      </c>
      <c r="V22" s="46">
        <f t="shared" si="6"/>
        <v>170928.1</v>
      </c>
      <c r="W22" s="40"/>
    </row>
    <row r="23" spans="1:23" s="57" customFormat="1" x14ac:dyDescent="0.25">
      <c r="A23" s="60" t="s">
        <v>58</v>
      </c>
      <c r="B23" s="68"/>
      <c r="C23" s="70" t="s">
        <v>55</v>
      </c>
      <c r="D23" s="55"/>
      <c r="E23" s="55"/>
      <c r="F23" s="55"/>
      <c r="G23" s="55"/>
      <c r="H23" s="55"/>
      <c r="I23" s="55"/>
      <c r="J23" s="55"/>
      <c r="K23" s="55"/>
      <c r="L23" s="55"/>
      <c r="M23" s="55"/>
      <c r="N23" s="55"/>
      <c r="O23" s="55"/>
      <c r="P23" s="55"/>
      <c r="Q23" s="55"/>
      <c r="R23" s="55"/>
      <c r="S23" s="55"/>
      <c r="T23" s="55"/>
      <c r="U23" s="55">
        <v>-85.2</v>
      </c>
      <c r="V23" s="55">
        <f t="shared" ref="V23:V24" si="7">SUM(D23:U23)</f>
        <v>-85.2</v>
      </c>
      <c r="W23" s="56"/>
    </row>
    <row r="24" spans="1:23" s="57" customFormat="1" x14ac:dyDescent="0.25">
      <c r="A24" s="60" t="s">
        <v>59</v>
      </c>
      <c r="B24" s="68"/>
      <c r="C24" s="189" t="s">
        <v>30</v>
      </c>
      <c r="D24" s="55"/>
      <c r="E24" s="55"/>
      <c r="F24" s="55"/>
      <c r="G24" s="55"/>
      <c r="H24" s="55"/>
      <c r="I24" s="55"/>
      <c r="J24" s="55"/>
      <c r="K24" s="55"/>
      <c r="L24" s="55"/>
      <c r="M24" s="55"/>
      <c r="N24" s="55"/>
      <c r="O24" s="55"/>
      <c r="P24" s="55"/>
      <c r="Q24" s="55"/>
      <c r="R24" s="55"/>
      <c r="S24" s="55"/>
      <c r="T24" s="55"/>
      <c r="U24" s="55">
        <v>-883.4</v>
      </c>
      <c r="V24" s="55">
        <f t="shared" si="7"/>
        <v>-883.4</v>
      </c>
      <c r="W24" s="56"/>
    </row>
    <row r="25" spans="1:23" s="57" customFormat="1" x14ac:dyDescent="0.25">
      <c r="A25" s="60" t="s">
        <v>303</v>
      </c>
      <c r="B25" s="185" t="s">
        <v>31</v>
      </c>
      <c r="C25" s="190"/>
      <c r="D25" s="55"/>
      <c r="E25" s="55"/>
      <c r="F25" s="55"/>
      <c r="G25" s="55"/>
      <c r="H25" s="55"/>
      <c r="I25" s="55"/>
      <c r="J25" s="55"/>
      <c r="K25" s="55"/>
      <c r="L25" s="55"/>
      <c r="M25" s="55"/>
      <c r="N25" s="55"/>
      <c r="O25" s="55"/>
      <c r="P25" s="55"/>
      <c r="Q25" s="55"/>
      <c r="R25" s="55"/>
      <c r="S25" s="55"/>
      <c r="T25" s="55"/>
      <c r="U25" s="55">
        <v>-50.4</v>
      </c>
      <c r="V25" s="55">
        <f>SUM(D25:U25)</f>
        <v>-50.4</v>
      </c>
      <c r="W25" s="56"/>
    </row>
    <row r="26" spans="1:23" s="57" customFormat="1" ht="31.5" x14ac:dyDescent="0.25">
      <c r="A26" s="60" t="s">
        <v>80</v>
      </c>
      <c r="B26" s="186"/>
      <c r="C26" s="190"/>
      <c r="D26" s="55"/>
      <c r="E26" s="55"/>
      <c r="F26" s="55"/>
      <c r="G26" s="55"/>
      <c r="H26" s="55"/>
      <c r="I26" s="55"/>
      <c r="J26" s="55"/>
      <c r="K26" s="55"/>
      <c r="L26" s="55"/>
      <c r="M26" s="55"/>
      <c r="N26" s="55"/>
      <c r="O26" s="55"/>
      <c r="P26" s="55"/>
      <c r="Q26" s="55"/>
      <c r="R26" s="55"/>
      <c r="S26" s="55"/>
      <c r="T26" s="55"/>
      <c r="U26" s="55">
        <v>-53.5</v>
      </c>
      <c r="V26" s="55">
        <f>SUM(D26:U26)</f>
        <v>-53.5</v>
      </c>
      <c r="W26" s="56"/>
    </row>
    <row r="27" spans="1:23" s="57" customFormat="1" x14ac:dyDescent="0.25">
      <c r="A27" s="59" t="s">
        <v>304</v>
      </c>
      <c r="B27" s="187"/>
      <c r="C27" s="191"/>
      <c r="D27" s="55"/>
      <c r="E27" s="55"/>
      <c r="F27" s="55"/>
      <c r="G27" s="55"/>
      <c r="H27" s="55"/>
      <c r="I27" s="55"/>
      <c r="J27" s="55"/>
      <c r="K27" s="55"/>
      <c r="L27" s="55"/>
      <c r="M27" s="55"/>
      <c r="N27" s="55"/>
      <c r="O27" s="55"/>
      <c r="P27" s="55"/>
      <c r="Q27" s="55"/>
      <c r="R27" s="55"/>
      <c r="S27" s="55"/>
      <c r="T27" s="55"/>
      <c r="U27" s="55">
        <v>-55</v>
      </c>
      <c r="V27" s="55">
        <f t="shared" ref="V27:V114" si="8">SUM(D27:U27)</f>
        <v>-55</v>
      </c>
      <c r="W27" s="56"/>
    </row>
    <row r="28" spans="1:23" s="57" customFormat="1" x14ac:dyDescent="0.25">
      <c r="A28" s="50" t="s">
        <v>289</v>
      </c>
      <c r="B28" s="194" t="s">
        <v>21</v>
      </c>
      <c r="C28" s="192" t="s">
        <v>20</v>
      </c>
      <c r="D28" s="55"/>
      <c r="E28" s="55"/>
      <c r="F28" s="55"/>
      <c r="G28" s="55"/>
      <c r="H28" s="55"/>
      <c r="I28" s="55"/>
      <c r="J28" s="55"/>
      <c r="K28" s="55"/>
      <c r="L28" s="55"/>
      <c r="M28" s="55"/>
      <c r="N28" s="55"/>
      <c r="O28" s="55"/>
      <c r="P28" s="55"/>
      <c r="Q28" s="55"/>
      <c r="R28" s="55"/>
      <c r="S28" s="55"/>
      <c r="T28" s="55"/>
      <c r="U28" s="55">
        <v>-267.2</v>
      </c>
      <c r="V28" s="55">
        <f t="shared" si="8"/>
        <v>-267.2</v>
      </c>
      <c r="W28" s="56"/>
    </row>
    <row r="29" spans="1:23" s="57" customFormat="1" ht="31.5" x14ac:dyDescent="0.25">
      <c r="A29" s="50" t="s">
        <v>82</v>
      </c>
      <c r="B29" s="195"/>
      <c r="C29" s="193"/>
      <c r="D29" s="55"/>
      <c r="E29" s="55"/>
      <c r="F29" s="55"/>
      <c r="G29" s="55"/>
      <c r="H29" s="55"/>
      <c r="I29" s="55"/>
      <c r="J29" s="55"/>
      <c r="K29" s="55"/>
      <c r="L29" s="55"/>
      <c r="M29" s="55"/>
      <c r="N29" s="55"/>
      <c r="O29" s="55"/>
      <c r="P29" s="55"/>
      <c r="Q29" s="55"/>
      <c r="R29" s="55"/>
      <c r="S29" s="55">
        <v>-40</v>
      </c>
      <c r="T29" s="55"/>
      <c r="U29" s="55">
        <v>-7.1</v>
      </c>
      <c r="V29" s="55">
        <f t="shared" si="8"/>
        <v>-47.1</v>
      </c>
      <c r="W29" s="56"/>
    </row>
    <row r="30" spans="1:23" x14ac:dyDescent="0.25">
      <c r="A30" s="50" t="s">
        <v>69</v>
      </c>
      <c r="B30" s="183"/>
      <c r="C30" s="184"/>
      <c r="D30" s="49"/>
      <c r="E30" s="49"/>
      <c r="F30" s="49"/>
      <c r="G30" s="49"/>
      <c r="H30" s="49"/>
      <c r="I30" s="49"/>
      <c r="J30" s="49"/>
      <c r="K30" s="49"/>
      <c r="L30" s="49"/>
      <c r="M30" s="49"/>
      <c r="N30" s="49"/>
      <c r="O30" s="49">
        <v>71.5</v>
      </c>
      <c r="P30" s="49"/>
      <c r="Q30" s="49"/>
      <c r="R30" s="49"/>
      <c r="S30" s="49"/>
      <c r="T30" s="49"/>
      <c r="U30" s="49"/>
      <c r="V30" s="55">
        <f t="shared" si="8"/>
        <v>71.5</v>
      </c>
      <c r="W30" s="35"/>
    </row>
    <row r="31" spans="1:23" ht="31.5" x14ac:dyDescent="0.25">
      <c r="A31" s="50" t="s">
        <v>288</v>
      </c>
      <c r="B31" s="183"/>
      <c r="C31" s="184"/>
      <c r="D31" s="49"/>
      <c r="E31" s="49"/>
      <c r="F31" s="49"/>
      <c r="G31" s="49"/>
      <c r="H31" s="49"/>
      <c r="I31" s="49"/>
      <c r="J31" s="49"/>
      <c r="K31" s="49"/>
      <c r="L31" s="49"/>
      <c r="M31" s="49"/>
      <c r="N31" s="49"/>
      <c r="O31" s="49"/>
      <c r="P31" s="49"/>
      <c r="Q31" s="49"/>
      <c r="R31" s="49"/>
      <c r="S31" s="49"/>
      <c r="T31" s="49"/>
      <c r="U31" s="49">
        <v>-32.799999999999997</v>
      </c>
      <c r="V31" s="55">
        <f t="shared" si="8"/>
        <v>-32.799999999999997</v>
      </c>
      <c r="W31" s="35"/>
    </row>
    <row r="32" spans="1:23" ht="31.5" x14ac:dyDescent="0.25">
      <c r="A32" s="50" t="s">
        <v>198</v>
      </c>
      <c r="B32" s="183"/>
      <c r="C32" s="184"/>
      <c r="D32" s="49"/>
      <c r="E32" s="49"/>
      <c r="F32" s="49"/>
      <c r="G32" s="49">
        <v>70</v>
      </c>
      <c r="H32" s="49"/>
      <c r="I32" s="49"/>
      <c r="J32" s="49"/>
      <c r="K32" s="49"/>
      <c r="L32" s="49"/>
      <c r="M32" s="49"/>
      <c r="N32" s="49"/>
      <c r="O32" s="49">
        <v>5</v>
      </c>
      <c r="P32" s="49"/>
      <c r="Q32" s="49"/>
      <c r="R32" s="49"/>
      <c r="S32" s="49"/>
      <c r="T32" s="49"/>
      <c r="U32" s="49">
        <v>-0.2</v>
      </c>
      <c r="V32" s="55">
        <f t="shared" si="8"/>
        <v>74.8</v>
      </c>
      <c r="W32" s="35"/>
    </row>
    <row r="33" spans="1:23" ht="31.5" x14ac:dyDescent="0.25">
      <c r="A33" s="50" t="s">
        <v>81</v>
      </c>
      <c r="B33" s="183"/>
      <c r="C33" s="184"/>
      <c r="D33" s="49"/>
      <c r="E33" s="49"/>
      <c r="F33" s="49"/>
      <c r="G33" s="49"/>
      <c r="H33" s="49"/>
      <c r="I33" s="49"/>
      <c r="J33" s="49"/>
      <c r="K33" s="49"/>
      <c r="L33" s="49"/>
      <c r="M33" s="49"/>
      <c r="N33" s="49"/>
      <c r="O33" s="49"/>
      <c r="P33" s="49"/>
      <c r="Q33" s="49"/>
      <c r="R33" s="49"/>
      <c r="S33" s="49"/>
      <c r="T33" s="49"/>
      <c r="U33" s="49">
        <v>-11.6</v>
      </c>
      <c r="V33" s="55">
        <f t="shared" si="8"/>
        <v>-11.6</v>
      </c>
      <c r="W33" s="35"/>
    </row>
    <row r="34" spans="1:23" x14ac:dyDescent="0.25">
      <c r="A34" s="50" t="s">
        <v>286</v>
      </c>
      <c r="B34" s="183"/>
      <c r="C34" s="184"/>
      <c r="D34" s="49"/>
      <c r="E34" s="49"/>
      <c r="F34" s="49"/>
      <c r="G34" s="49"/>
      <c r="H34" s="49"/>
      <c r="I34" s="49"/>
      <c r="J34" s="49"/>
      <c r="K34" s="49"/>
      <c r="L34" s="49"/>
      <c r="M34" s="49"/>
      <c r="N34" s="49"/>
      <c r="O34" s="49"/>
      <c r="P34" s="49"/>
      <c r="Q34" s="49"/>
      <c r="R34" s="49"/>
      <c r="S34" s="49"/>
      <c r="T34" s="49"/>
      <c r="U34" s="49">
        <v>36.1</v>
      </c>
      <c r="V34" s="55">
        <f t="shared" si="8"/>
        <v>36.1</v>
      </c>
      <c r="W34" s="35"/>
    </row>
    <row r="35" spans="1:23" ht="31.5" x14ac:dyDescent="0.25">
      <c r="A35" s="50" t="s">
        <v>41</v>
      </c>
      <c r="B35" s="183"/>
      <c r="C35" s="184"/>
      <c r="D35" s="49"/>
      <c r="E35" s="49"/>
      <c r="F35" s="49"/>
      <c r="G35" s="49"/>
      <c r="H35" s="49"/>
      <c r="I35" s="49"/>
      <c r="J35" s="49"/>
      <c r="K35" s="49"/>
      <c r="L35" s="49"/>
      <c r="M35" s="49"/>
      <c r="N35" s="49"/>
      <c r="O35" s="49"/>
      <c r="P35" s="49"/>
      <c r="Q35" s="49"/>
      <c r="R35" s="49"/>
      <c r="S35" s="49"/>
      <c r="T35" s="49"/>
      <c r="U35" s="49">
        <f>2-787.5</f>
        <v>-785.5</v>
      </c>
      <c r="V35" s="55">
        <f t="shared" si="8"/>
        <v>-785.5</v>
      </c>
      <c r="W35" s="35"/>
    </row>
    <row r="36" spans="1:23" ht="47.25" x14ac:dyDescent="0.25">
      <c r="A36" s="50" t="s">
        <v>63</v>
      </c>
      <c r="B36" s="183"/>
      <c r="C36" s="184"/>
      <c r="D36" s="49"/>
      <c r="E36" s="49">
        <v>10000</v>
      </c>
      <c r="F36" s="49"/>
      <c r="G36" s="49"/>
      <c r="H36" s="49">
        <v>1000</v>
      </c>
      <c r="I36" s="49"/>
      <c r="J36" s="49">
        <v>70000</v>
      </c>
      <c r="K36" s="49"/>
      <c r="L36" s="49">
        <v>5000</v>
      </c>
      <c r="M36" s="49">
        <v>5000</v>
      </c>
      <c r="N36" s="49"/>
      <c r="O36" s="49">
        <v>5000</v>
      </c>
      <c r="P36" s="49">
        <v>6410</v>
      </c>
      <c r="Q36" s="49"/>
      <c r="R36" s="49"/>
      <c r="S36" s="49"/>
      <c r="T36" s="49"/>
      <c r="U36" s="49">
        <v>1528.7</v>
      </c>
      <c r="V36" s="55">
        <f t="shared" si="8"/>
        <v>103938.7</v>
      </c>
      <c r="W36" s="35"/>
    </row>
    <row r="37" spans="1:23" ht="47.25" x14ac:dyDescent="0.25">
      <c r="A37" s="50" t="s">
        <v>255</v>
      </c>
      <c r="B37" s="183"/>
      <c r="C37" s="184"/>
      <c r="D37" s="49"/>
      <c r="E37" s="49"/>
      <c r="F37" s="49"/>
      <c r="G37" s="49"/>
      <c r="H37" s="49"/>
      <c r="I37" s="49"/>
      <c r="J37" s="49"/>
      <c r="K37" s="49"/>
      <c r="L37" s="49"/>
      <c r="M37" s="49"/>
      <c r="N37" s="49"/>
      <c r="O37" s="49"/>
      <c r="P37" s="49"/>
      <c r="Q37" s="49"/>
      <c r="R37" s="49">
        <v>3181.5</v>
      </c>
      <c r="S37" s="49"/>
      <c r="T37" s="49">
        <v>340</v>
      </c>
      <c r="U37" s="49"/>
      <c r="V37" s="55">
        <f t="shared" si="8"/>
        <v>3521.5</v>
      </c>
      <c r="W37" s="35"/>
    </row>
    <row r="38" spans="1:23" ht="47.25" x14ac:dyDescent="0.25">
      <c r="A38" s="50" t="s">
        <v>39</v>
      </c>
      <c r="B38" s="183"/>
      <c r="C38" s="184"/>
      <c r="D38" s="49"/>
      <c r="E38" s="49"/>
      <c r="F38" s="49"/>
      <c r="G38" s="49"/>
      <c r="H38" s="49"/>
      <c r="I38" s="49"/>
      <c r="J38" s="49"/>
      <c r="K38" s="49"/>
      <c r="L38" s="49"/>
      <c r="M38" s="49"/>
      <c r="N38" s="49"/>
      <c r="O38" s="49">
        <v>1257.4000000000001</v>
      </c>
      <c r="P38" s="49"/>
      <c r="Q38" s="49"/>
      <c r="R38" s="49"/>
      <c r="S38" s="49"/>
      <c r="T38" s="49"/>
      <c r="U38" s="49">
        <v>-154</v>
      </c>
      <c r="V38" s="55">
        <f t="shared" si="8"/>
        <v>1103.4000000000001</v>
      </c>
      <c r="W38" s="35"/>
    </row>
    <row r="39" spans="1:23" ht="31.5" x14ac:dyDescent="0.25">
      <c r="A39" s="50" t="s">
        <v>155</v>
      </c>
      <c r="B39" s="183"/>
      <c r="C39" s="184"/>
      <c r="D39" s="49"/>
      <c r="E39" s="49"/>
      <c r="F39" s="49"/>
      <c r="G39" s="49"/>
      <c r="H39" s="55"/>
      <c r="I39" s="49">
        <v>11.7</v>
      </c>
      <c r="J39" s="49"/>
      <c r="K39" s="49"/>
      <c r="L39" s="49"/>
      <c r="M39" s="49"/>
      <c r="N39" s="49"/>
      <c r="O39" s="49"/>
      <c r="P39" s="49"/>
      <c r="Q39" s="49"/>
      <c r="R39" s="49"/>
      <c r="S39" s="49"/>
      <c r="T39" s="49"/>
      <c r="U39" s="49"/>
      <c r="V39" s="55">
        <f t="shared" si="8"/>
        <v>11.7</v>
      </c>
      <c r="W39" s="35"/>
    </row>
    <row r="40" spans="1:23" ht="141.75" x14ac:dyDescent="0.25">
      <c r="A40" s="75" t="s">
        <v>70</v>
      </c>
      <c r="B40" s="71" t="s">
        <v>65</v>
      </c>
      <c r="C40" s="72" t="s">
        <v>64</v>
      </c>
      <c r="D40" s="49"/>
      <c r="E40" s="49"/>
      <c r="F40" s="49"/>
      <c r="G40" s="49"/>
      <c r="H40" s="49"/>
      <c r="I40" s="49"/>
      <c r="J40" s="49"/>
      <c r="K40" s="49"/>
      <c r="L40" s="49"/>
      <c r="M40" s="49"/>
      <c r="N40" s="49"/>
      <c r="O40" s="49"/>
      <c r="P40" s="49"/>
      <c r="Q40" s="49"/>
      <c r="R40" s="49"/>
      <c r="S40" s="49"/>
      <c r="T40" s="49"/>
      <c r="U40" s="49">
        <v>-41.4</v>
      </c>
      <c r="V40" s="55">
        <f t="shared" si="8"/>
        <v>-41.4</v>
      </c>
      <c r="W40" s="35"/>
    </row>
    <row r="41" spans="1:23" x14ac:dyDescent="0.25">
      <c r="A41" s="75" t="s">
        <v>210</v>
      </c>
      <c r="B41" s="141" t="s">
        <v>204</v>
      </c>
      <c r="C41" s="142" t="s">
        <v>203</v>
      </c>
      <c r="D41" s="49"/>
      <c r="E41" s="49"/>
      <c r="F41" s="49"/>
      <c r="G41" s="49"/>
      <c r="H41" s="49"/>
      <c r="I41" s="49"/>
      <c r="J41" s="49"/>
      <c r="K41" s="49"/>
      <c r="L41" s="49"/>
      <c r="M41" s="49"/>
      <c r="N41" s="49"/>
      <c r="O41" s="49"/>
      <c r="P41" s="49">
        <v>300</v>
      </c>
      <c r="Q41" s="49"/>
      <c r="R41" s="49"/>
      <c r="S41" s="49"/>
      <c r="T41" s="49"/>
      <c r="U41" s="49">
        <v>-1</v>
      </c>
      <c r="V41" s="55">
        <f t="shared" si="8"/>
        <v>299</v>
      </c>
      <c r="W41" s="35"/>
    </row>
    <row r="42" spans="1:23" ht="31.5" x14ac:dyDescent="0.25">
      <c r="A42" s="50" t="s">
        <v>42</v>
      </c>
      <c r="B42" s="54" t="s">
        <v>25</v>
      </c>
      <c r="C42" s="53" t="s">
        <v>22</v>
      </c>
      <c r="D42" s="49"/>
      <c r="E42" s="49"/>
      <c r="F42" s="49"/>
      <c r="G42" s="49"/>
      <c r="H42" s="49"/>
      <c r="I42" s="49"/>
      <c r="J42" s="49"/>
      <c r="K42" s="49"/>
      <c r="L42" s="49"/>
      <c r="M42" s="49"/>
      <c r="N42" s="49"/>
      <c r="O42" s="49"/>
      <c r="P42" s="49"/>
      <c r="Q42" s="49"/>
      <c r="R42" s="49"/>
      <c r="S42" s="49"/>
      <c r="T42" s="49"/>
      <c r="U42" s="49">
        <v>1153</v>
      </c>
      <c r="V42" s="55">
        <f t="shared" si="8"/>
        <v>1153</v>
      </c>
      <c r="W42" s="35"/>
    </row>
    <row r="43" spans="1:23" ht="63" x14ac:dyDescent="0.25">
      <c r="A43" s="47" t="s">
        <v>109</v>
      </c>
      <c r="B43" s="194" t="s">
        <v>10</v>
      </c>
      <c r="C43" s="196" t="s">
        <v>3</v>
      </c>
      <c r="D43" s="49"/>
      <c r="E43" s="49">
        <v>1648.8</v>
      </c>
      <c r="F43" s="49"/>
      <c r="G43" s="49"/>
      <c r="H43" s="49"/>
      <c r="I43" s="49"/>
      <c r="J43" s="49"/>
      <c r="K43" s="49"/>
      <c r="L43" s="49"/>
      <c r="M43" s="49"/>
      <c r="N43" s="49"/>
      <c r="O43" s="49"/>
      <c r="P43" s="49"/>
      <c r="Q43" s="49"/>
      <c r="R43" s="49"/>
      <c r="S43" s="49"/>
      <c r="T43" s="49"/>
      <c r="U43" s="49"/>
      <c r="V43" s="55">
        <f t="shared" si="8"/>
        <v>1648.8</v>
      </c>
      <c r="W43" s="35"/>
    </row>
    <row r="44" spans="1:23" ht="94.5" x14ac:dyDescent="0.25">
      <c r="A44" s="50" t="s">
        <v>129</v>
      </c>
      <c r="B44" s="183"/>
      <c r="C44" s="196"/>
      <c r="D44" s="49"/>
      <c r="E44" s="49"/>
      <c r="F44" s="49"/>
      <c r="G44" s="49">
        <v>3563.8</v>
      </c>
      <c r="H44" s="49"/>
      <c r="I44" s="49"/>
      <c r="J44" s="49"/>
      <c r="K44" s="49">
        <v>2584.6</v>
      </c>
      <c r="L44" s="49"/>
      <c r="M44" s="49"/>
      <c r="N44" s="49"/>
      <c r="O44" s="49"/>
      <c r="P44" s="49"/>
      <c r="Q44" s="49"/>
      <c r="R44" s="49"/>
      <c r="S44" s="49"/>
      <c r="T44" s="49"/>
      <c r="U44" s="49"/>
      <c r="V44" s="55">
        <f t="shared" si="8"/>
        <v>6148.4</v>
      </c>
      <c r="W44" s="35"/>
    </row>
    <row r="45" spans="1:23" ht="31.5" x14ac:dyDescent="0.25">
      <c r="A45" s="50" t="s">
        <v>290</v>
      </c>
      <c r="B45" s="183"/>
      <c r="C45" s="196"/>
      <c r="D45" s="49"/>
      <c r="E45" s="49"/>
      <c r="F45" s="49"/>
      <c r="G45" s="49"/>
      <c r="H45" s="49"/>
      <c r="I45" s="49"/>
      <c r="J45" s="49"/>
      <c r="K45" s="49"/>
      <c r="L45" s="49"/>
      <c r="M45" s="49"/>
      <c r="N45" s="49"/>
      <c r="O45" s="49"/>
      <c r="P45" s="49"/>
      <c r="Q45" s="49"/>
      <c r="R45" s="49"/>
      <c r="S45" s="49"/>
      <c r="T45" s="49"/>
      <c r="U45" s="49">
        <f>-3416.8-455.9</f>
        <v>-3872.7000000000003</v>
      </c>
      <c r="V45" s="55">
        <f t="shared" si="8"/>
        <v>-3872.7000000000003</v>
      </c>
      <c r="W45" s="35"/>
    </row>
    <row r="46" spans="1:23" x14ac:dyDescent="0.25">
      <c r="A46" s="82" t="s">
        <v>79</v>
      </c>
      <c r="B46" s="183"/>
      <c r="C46" s="196"/>
      <c r="D46" s="49"/>
      <c r="E46" s="49"/>
      <c r="F46" s="49"/>
      <c r="G46" s="49"/>
      <c r="H46" s="49"/>
      <c r="I46" s="49"/>
      <c r="J46" s="49"/>
      <c r="K46" s="49"/>
      <c r="L46" s="49"/>
      <c r="M46" s="49"/>
      <c r="N46" s="49"/>
      <c r="O46" s="49"/>
      <c r="P46" s="49"/>
      <c r="Q46" s="49"/>
      <c r="R46" s="49"/>
      <c r="S46" s="49"/>
      <c r="T46" s="49">
        <f>843.8+7460</f>
        <v>8303.7999999999993</v>
      </c>
      <c r="U46" s="49">
        <v>-878.6</v>
      </c>
      <c r="V46" s="55">
        <f t="shared" si="8"/>
        <v>7425.1999999999989</v>
      </c>
      <c r="W46" s="35"/>
    </row>
    <row r="47" spans="1:23" ht="63" x14ac:dyDescent="0.25">
      <c r="A47" s="172" t="s">
        <v>242</v>
      </c>
      <c r="B47" s="183"/>
      <c r="C47" s="196"/>
      <c r="D47" s="49"/>
      <c r="E47" s="49"/>
      <c r="F47" s="49"/>
      <c r="G47" s="49"/>
      <c r="H47" s="49"/>
      <c r="I47" s="49"/>
      <c r="J47" s="49"/>
      <c r="K47" s="49"/>
      <c r="L47" s="49"/>
      <c r="M47" s="49"/>
      <c r="N47" s="49"/>
      <c r="O47" s="49"/>
      <c r="P47" s="49"/>
      <c r="Q47" s="49"/>
      <c r="R47" s="49"/>
      <c r="S47" s="49">
        <v>-7742.6</v>
      </c>
      <c r="T47" s="49"/>
      <c r="U47" s="49">
        <v>-5497.7</v>
      </c>
      <c r="V47" s="55">
        <f t="shared" si="8"/>
        <v>-13240.3</v>
      </c>
      <c r="W47" s="35"/>
    </row>
    <row r="48" spans="1:23" ht="126" x14ac:dyDescent="0.25">
      <c r="A48" s="47" t="s">
        <v>128</v>
      </c>
      <c r="B48" s="183"/>
      <c r="C48" s="196"/>
      <c r="D48" s="49"/>
      <c r="E48" s="49"/>
      <c r="F48" s="49"/>
      <c r="G48" s="49">
        <v>100</v>
      </c>
      <c r="H48" s="49"/>
      <c r="I48" s="49"/>
      <c r="J48" s="49"/>
      <c r="K48" s="49"/>
      <c r="L48" s="49"/>
      <c r="M48" s="49"/>
      <c r="N48" s="49"/>
      <c r="O48" s="49"/>
      <c r="P48" s="49"/>
      <c r="Q48" s="49"/>
      <c r="R48" s="49"/>
      <c r="S48" s="49"/>
      <c r="T48" s="49"/>
      <c r="U48" s="49"/>
      <c r="V48" s="55">
        <f t="shared" si="8"/>
        <v>100</v>
      </c>
      <c r="W48" s="35"/>
    </row>
    <row r="49" spans="1:23" ht="67.5" customHeight="1" x14ac:dyDescent="0.25">
      <c r="A49" s="47" t="s">
        <v>37</v>
      </c>
      <c r="B49" s="183"/>
      <c r="C49" s="196"/>
      <c r="D49" s="49"/>
      <c r="E49" s="49"/>
      <c r="F49" s="49"/>
      <c r="G49" s="49"/>
      <c r="H49" s="49">
        <v>-15000</v>
      </c>
      <c r="I49" s="49"/>
      <c r="J49" s="49"/>
      <c r="K49" s="49">
        <v>-2584.6</v>
      </c>
      <c r="L49" s="49"/>
      <c r="M49" s="49">
        <v>29088.5</v>
      </c>
      <c r="N49" s="49">
        <v>3334</v>
      </c>
      <c r="O49" s="49">
        <v>-29088.5</v>
      </c>
      <c r="P49" s="49"/>
      <c r="Q49" s="49"/>
      <c r="R49" s="49"/>
      <c r="S49" s="49"/>
      <c r="T49" s="49"/>
      <c r="U49" s="49">
        <v>-3078.4</v>
      </c>
      <c r="V49" s="55">
        <f t="shared" si="8"/>
        <v>-17329</v>
      </c>
      <c r="W49" s="35"/>
    </row>
    <row r="50" spans="1:23" ht="31.5" x14ac:dyDescent="0.25">
      <c r="A50" s="47" t="s">
        <v>141</v>
      </c>
      <c r="B50" s="183"/>
      <c r="C50" s="196"/>
      <c r="D50" s="49"/>
      <c r="E50" s="49"/>
      <c r="F50" s="49"/>
      <c r="G50" s="49"/>
      <c r="H50" s="49">
        <v>776.4</v>
      </c>
      <c r="I50" s="49"/>
      <c r="J50" s="49"/>
      <c r="K50" s="49"/>
      <c r="L50" s="49"/>
      <c r="M50" s="49"/>
      <c r="N50" s="49"/>
      <c r="O50" s="49"/>
      <c r="P50" s="49"/>
      <c r="Q50" s="49"/>
      <c r="R50" s="49"/>
      <c r="S50" s="49"/>
      <c r="T50" s="49"/>
      <c r="U50" s="49"/>
      <c r="V50" s="55">
        <f t="shared" si="8"/>
        <v>776.4</v>
      </c>
      <c r="W50" s="35"/>
    </row>
    <row r="51" spans="1:23" ht="31.5" x14ac:dyDescent="0.25">
      <c r="A51" s="47" t="s">
        <v>252</v>
      </c>
      <c r="B51" s="183"/>
      <c r="C51" s="196"/>
      <c r="D51" s="49"/>
      <c r="E51" s="49"/>
      <c r="F51" s="49"/>
      <c r="G51" s="49"/>
      <c r="H51" s="49"/>
      <c r="I51" s="49"/>
      <c r="J51" s="49"/>
      <c r="K51" s="49"/>
      <c r="L51" s="49"/>
      <c r="M51" s="49"/>
      <c r="N51" s="49"/>
      <c r="O51" s="49"/>
      <c r="P51" s="49"/>
      <c r="Q51" s="49"/>
      <c r="R51" s="49"/>
      <c r="S51" s="49"/>
      <c r="T51" s="49">
        <f>26751.3+43970.1+1497.6</f>
        <v>72219</v>
      </c>
      <c r="U51" s="49">
        <f>-4742.3-623-10</f>
        <v>-5375.3</v>
      </c>
      <c r="V51" s="55">
        <f t="shared" si="8"/>
        <v>66843.7</v>
      </c>
      <c r="W51" s="35"/>
    </row>
    <row r="52" spans="1:23" ht="31.5" x14ac:dyDescent="0.25">
      <c r="A52" s="47" t="s">
        <v>44</v>
      </c>
      <c r="B52" s="183"/>
      <c r="C52" s="196"/>
      <c r="D52" s="49"/>
      <c r="E52" s="49"/>
      <c r="F52" s="49"/>
      <c r="G52" s="49"/>
      <c r="H52" s="49"/>
      <c r="I52" s="49">
        <v>100</v>
      </c>
      <c r="J52" s="49"/>
      <c r="K52" s="49"/>
      <c r="L52" s="49"/>
      <c r="M52" s="49"/>
      <c r="N52" s="49"/>
      <c r="O52" s="49"/>
      <c r="P52" s="49"/>
      <c r="Q52" s="49"/>
      <c r="R52" s="49"/>
      <c r="S52" s="49">
        <v>1857.3</v>
      </c>
      <c r="T52" s="49"/>
      <c r="U52" s="49"/>
      <c r="V52" s="55">
        <f t="shared" si="8"/>
        <v>1957.3</v>
      </c>
      <c r="W52" s="35"/>
    </row>
    <row r="53" spans="1:23" x14ac:dyDescent="0.25">
      <c r="A53" s="47" t="s">
        <v>305</v>
      </c>
      <c r="B53" s="183"/>
      <c r="C53" s="196"/>
      <c r="D53" s="49"/>
      <c r="E53" s="49"/>
      <c r="F53" s="49"/>
      <c r="G53" s="49"/>
      <c r="H53" s="49"/>
      <c r="I53" s="49"/>
      <c r="J53" s="49"/>
      <c r="K53" s="49"/>
      <c r="L53" s="49"/>
      <c r="M53" s="49"/>
      <c r="N53" s="49"/>
      <c r="O53" s="49"/>
      <c r="P53" s="49"/>
      <c r="Q53" s="49"/>
      <c r="R53" s="49"/>
      <c r="S53" s="49"/>
      <c r="T53" s="49"/>
      <c r="U53" s="49">
        <v>44.9</v>
      </c>
      <c r="V53" s="55">
        <f t="shared" si="8"/>
        <v>44.9</v>
      </c>
      <c r="W53" s="35"/>
    </row>
    <row r="54" spans="1:23" x14ac:dyDescent="0.25">
      <c r="A54" s="47" t="s">
        <v>45</v>
      </c>
      <c r="B54" s="183"/>
      <c r="C54" s="196"/>
      <c r="D54" s="49">
        <v>15000</v>
      </c>
      <c r="E54" s="49"/>
      <c r="F54" s="49"/>
      <c r="G54" s="49"/>
      <c r="H54" s="49"/>
      <c r="I54" s="49"/>
      <c r="J54" s="49"/>
      <c r="K54" s="49"/>
      <c r="L54" s="49"/>
      <c r="M54" s="49"/>
      <c r="N54" s="49"/>
      <c r="O54" s="49"/>
      <c r="P54" s="49"/>
      <c r="Q54" s="49"/>
      <c r="R54" s="49"/>
      <c r="S54" s="49"/>
      <c r="T54" s="49"/>
      <c r="U54" s="49"/>
      <c r="V54" s="55">
        <f t="shared" si="8"/>
        <v>15000</v>
      </c>
      <c r="W54" s="35"/>
    </row>
    <row r="55" spans="1:23" x14ac:dyDescent="0.25">
      <c r="A55" s="47" t="s">
        <v>120</v>
      </c>
      <c r="B55" s="183"/>
      <c r="C55" s="196"/>
      <c r="D55" s="49"/>
      <c r="E55" s="49"/>
      <c r="F55" s="49">
        <v>500</v>
      </c>
      <c r="G55" s="49"/>
      <c r="H55" s="49">
        <v>1500</v>
      </c>
      <c r="I55" s="49">
        <v>4035.9</v>
      </c>
      <c r="J55" s="49"/>
      <c r="K55" s="49"/>
      <c r="L55" s="49"/>
      <c r="M55" s="49"/>
      <c r="N55" s="49"/>
      <c r="O55" s="49"/>
      <c r="P55" s="49"/>
      <c r="Q55" s="49"/>
      <c r="R55" s="49"/>
      <c r="S55" s="49">
        <v>703.9</v>
      </c>
      <c r="T55" s="49"/>
      <c r="U55" s="49"/>
      <c r="V55" s="55">
        <f t="shared" si="8"/>
        <v>6739.7999999999993</v>
      </c>
      <c r="W55" s="35"/>
    </row>
    <row r="56" spans="1:23" ht="31.5" x14ac:dyDescent="0.25">
      <c r="A56" s="47" t="s">
        <v>219</v>
      </c>
      <c r="B56" s="183"/>
      <c r="C56" s="196"/>
      <c r="D56" s="49"/>
      <c r="E56" s="49"/>
      <c r="F56" s="49"/>
      <c r="G56" s="49"/>
      <c r="H56" s="49"/>
      <c r="I56" s="49"/>
      <c r="J56" s="49"/>
      <c r="K56" s="49"/>
      <c r="L56" s="49"/>
      <c r="M56" s="49"/>
      <c r="N56" s="49"/>
      <c r="O56" s="49"/>
      <c r="P56" s="49"/>
      <c r="Q56" s="49">
        <v>633</v>
      </c>
      <c r="R56" s="49"/>
      <c r="S56" s="49"/>
      <c r="T56" s="49"/>
      <c r="U56" s="49"/>
      <c r="V56" s="55">
        <f t="shared" si="8"/>
        <v>633</v>
      </c>
      <c r="W56" s="35"/>
    </row>
    <row r="57" spans="1:23" ht="47.25" x14ac:dyDescent="0.25">
      <c r="A57" s="50" t="s">
        <v>292</v>
      </c>
      <c r="B57" s="183"/>
      <c r="C57" s="196"/>
      <c r="D57" s="49"/>
      <c r="E57" s="49"/>
      <c r="F57" s="49"/>
      <c r="G57" s="49"/>
      <c r="H57" s="49"/>
      <c r="I57" s="49"/>
      <c r="J57" s="49"/>
      <c r="K57" s="49"/>
      <c r="L57" s="49"/>
      <c r="M57" s="49"/>
      <c r="N57" s="49"/>
      <c r="O57" s="49"/>
      <c r="P57" s="49"/>
      <c r="Q57" s="49"/>
      <c r="R57" s="49"/>
      <c r="S57" s="49"/>
      <c r="T57" s="49"/>
      <c r="U57" s="49">
        <v>-99.7</v>
      </c>
      <c r="V57" s="55">
        <f t="shared" si="8"/>
        <v>-99.7</v>
      </c>
      <c r="W57" s="35"/>
    </row>
    <row r="58" spans="1:23" ht="31.5" x14ac:dyDescent="0.25">
      <c r="A58" s="47" t="s">
        <v>291</v>
      </c>
      <c r="B58" s="183"/>
      <c r="C58" s="196"/>
      <c r="D58" s="49"/>
      <c r="E58" s="49"/>
      <c r="F58" s="49"/>
      <c r="G58" s="49"/>
      <c r="H58" s="49"/>
      <c r="I58" s="49"/>
      <c r="J58" s="49"/>
      <c r="K58" s="49"/>
      <c r="L58" s="49"/>
      <c r="M58" s="49"/>
      <c r="N58" s="49"/>
      <c r="O58" s="49"/>
      <c r="P58" s="49"/>
      <c r="Q58" s="49"/>
      <c r="R58" s="49"/>
      <c r="S58" s="49"/>
      <c r="T58" s="49"/>
      <c r="U58" s="49">
        <v>-833.3</v>
      </c>
      <c r="V58" s="55">
        <f t="shared" si="8"/>
        <v>-833.3</v>
      </c>
      <c r="W58" s="35"/>
    </row>
    <row r="59" spans="1:23" ht="31.5" x14ac:dyDescent="0.25">
      <c r="A59" s="47" t="s">
        <v>251</v>
      </c>
      <c r="B59" s="183"/>
      <c r="C59" s="196"/>
      <c r="D59" s="49"/>
      <c r="E59" s="49"/>
      <c r="F59" s="49"/>
      <c r="G59" s="49"/>
      <c r="H59" s="49"/>
      <c r="I59" s="49"/>
      <c r="J59" s="49"/>
      <c r="K59" s="49"/>
      <c r="L59" s="49"/>
      <c r="M59" s="49"/>
      <c r="N59" s="49"/>
      <c r="O59" s="49"/>
      <c r="P59" s="49"/>
      <c r="Q59" s="49"/>
      <c r="R59" s="49"/>
      <c r="S59" s="49"/>
      <c r="T59" s="49">
        <v>1520.9</v>
      </c>
      <c r="U59" s="49">
        <v>1249.8</v>
      </c>
      <c r="V59" s="55">
        <f t="shared" si="8"/>
        <v>2770.7</v>
      </c>
      <c r="W59" s="35"/>
    </row>
    <row r="60" spans="1:23" ht="78.75" x14ac:dyDescent="0.25">
      <c r="A60" s="47" t="s">
        <v>293</v>
      </c>
      <c r="B60" s="195"/>
      <c r="C60" s="196"/>
      <c r="D60" s="49"/>
      <c r="E60" s="49"/>
      <c r="F60" s="49"/>
      <c r="G60" s="49"/>
      <c r="H60" s="49"/>
      <c r="I60" s="49">
        <v>6000</v>
      </c>
      <c r="J60" s="49"/>
      <c r="K60" s="49"/>
      <c r="L60" s="49"/>
      <c r="M60" s="49">
        <v>50000</v>
      </c>
      <c r="N60" s="49"/>
      <c r="O60" s="49">
        <v>-50000</v>
      </c>
      <c r="P60" s="49"/>
      <c r="Q60" s="49"/>
      <c r="R60" s="49"/>
      <c r="S60" s="49"/>
      <c r="T60" s="49"/>
      <c r="U60" s="49">
        <f>-7805.5-16555.1-373.9-283.7</f>
        <v>-25018.2</v>
      </c>
      <c r="V60" s="55">
        <f>SUM(D60:U60)</f>
        <v>-19018.2</v>
      </c>
      <c r="W60" s="35"/>
    </row>
    <row r="61" spans="1:23" ht="63" x14ac:dyDescent="0.25">
      <c r="A61" s="47" t="s">
        <v>40</v>
      </c>
      <c r="B61" s="194" t="s">
        <v>19</v>
      </c>
      <c r="C61" s="192" t="s">
        <v>18</v>
      </c>
      <c r="D61" s="49"/>
      <c r="E61" s="49"/>
      <c r="F61" s="49"/>
      <c r="G61" s="49"/>
      <c r="H61" s="49"/>
      <c r="I61" s="49"/>
      <c r="J61" s="49"/>
      <c r="K61" s="49"/>
      <c r="L61" s="49"/>
      <c r="M61" s="49"/>
      <c r="N61" s="49"/>
      <c r="O61" s="49"/>
      <c r="P61" s="49"/>
      <c r="Q61" s="49"/>
      <c r="R61" s="49"/>
      <c r="S61" s="49"/>
      <c r="T61" s="49"/>
      <c r="U61" s="49"/>
      <c r="V61" s="55">
        <f t="shared" si="8"/>
        <v>0</v>
      </c>
      <c r="W61" s="35"/>
    </row>
    <row r="62" spans="1:23" ht="31.5" x14ac:dyDescent="0.25">
      <c r="A62" s="47" t="s">
        <v>83</v>
      </c>
      <c r="B62" s="183"/>
      <c r="C62" s="184"/>
      <c r="D62" s="49"/>
      <c r="E62" s="49"/>
      <c r="F62" s="49"/>
      <c r="G62" s="49"/>
      <c r="H62" s="49"/>
      <c r="I62" s="49"/>
      <c r="J62" s="49"/>
      <c r="K62" s="49"/>
      <c r="L62" s="49"/>
      <c r="M62" s="49"/>
      <c r="N62" s="49"/>
      <c r="O62" s="49"/>
      <c r="P62" s="49"/>
      <c r="Q62" s="49"/>
      <c r="R62" s="49"/>
      <c r="S62" s="49"/>
      <c r="T62" s="49"/>
      <c r="U62" s="49">
        <v>-2615</v>
      </c>
      <c r="V62" s="55">
        <f t="shared" si="8"/>
        <v>-2615</v>
      </c>
      <c r="W62" s="35"/>
    </row>
    <row r="63" spans="1:23" ht="31.5" x14ac:dyDescent="0.25">
      <c r="A63" s="47" t="s">
        <v>71</v>
      </c>
      <c r="B63" s="183"/>
      <c r="C63" s="184"/>
      <c r="D63" s="49"/>
      <c r="E63" s="49"/>
      <c r="F63" s="49"/>
      <c r="G63" s="49"/>
      <c r="H63" s="49"/>
      <c r="I63" s="49"/>
      <c r="J63" s="49"/>
      <c r="K63" s="49"/>
      <c r="L63" s="49"/>
      <c r="M63" s="49"/>
      <c r="N63" s="49"/>
      <c r="O63" s="49"/>
      <c r="P63" s="49"/>
      <c r="Q63" s="49"/>
      <c r="R63" s="49"/>
      <c r="S63" s="49">
        <v>-78</v>
      </c>
      <c r="T63" s="49"/>
      <c r="U63" s="49">
        <v>-441.4</v>
      </c>
      <c r="V63" s="55">
        <f t="shared" si="8"/>
        <v>-519.4</v>
      </c>
      <c r="W63" s="35"/>
    </row>
    <row r="64" spans="1:23" ht="47.25" x14ac:dyDescent="0.25">
      <c r="A64" s="50" t="s">
        <v>156</v>
      </c>
      <c r="B64" s="195"/>
      <c r="C64" s="193"/>
      <c r="D64" s="49"/>
      <c r="E64" s="49"/>
      <c r="F64" s="49"/>
      <c r="G64" s="49"/>
      <c r="H64" s="49"/>
      <c r="I64" s="49">
        <v>500</v>
      </c>
      <c r="J64" s="49"/>
      <c r="K64" s="49"/>
      <c r="L64" s="49"/>
      <c r="M64" s="49"/>
      <c r="N64" s="49"/>
      <c r="O64" s="49"/>
      <c r="P64" s="49"/>
      <c r="Q64" s="49"/>
      <c r="R64" s="49"/>
      <c r="S64" s="49"/>
      <c r="T64" s="49"/>
      <c r="U64" s="49"/>
      <c r="V64" s="55">
        <f t="shared" si="8"/>
        <v>500</v>
      </c>
      <c r="W64" s="35"/>
    </row>
    <row r="65" spans="1:23" ht="31.5" x14ac:dyDescent="0.25">
      <c r="A65" s="47" t="s">
        <v>38</v>
      </c>
      <c r="B65" s="197" t="s">
        <v>11</v>
      </c>
      <c r="C65" s="196" t="s">
        <v>9</v>
      </c>
      <c r="D65" s="49"/>
      <c r="E65" s="49">
        <v>550.6</v>
      </c>
      <c r="F65" s="49">
        <v>603</v>
      </c>
      <c r="G65" s="49"/>
      <c r="H65" s="49"/>
      <c r="I65" s="49"/>
      <c r="J65" s="49"/>
      <c r="K65" s="49"/>
      <c r="L65" s="49"/>
      <c r="M65" s="49"/>
      <c r="N65" s="49"/>
      <c r="O65" s="49">
        <v>24</v>
      </c>
      <c r="P65" s="49"/>
      <c r="Q65" s="49"/>
      <c r="R65" s="49"/>
      <c r="S65" s="49">
        <v>10</v>
      </c>
      <c r="T65" s="49"/>
      <c r="U65" s="49"/>
      <c r="V65" s="55">
        <f t="shared" si="8"/>
        <v>1187.5999999999999</v>
      </c>
      <c r="W65" s="35"/>
    </row>
    <row r="66" spans="1:23" ht="31.5" x14ac:dyDescent="0.25">
      <c r="A66" s="47" t="s">
        <v>62</v>
      </c>
      <c r="B66" s="197"/>
      <c r="C66" s="196"/>
      <c r="D66" s="49"/>
      <c r="E66" s="49">
        <v>1585</v>
      </c>
      <c r="F66" s="49"/>
      <c r="G66" s="49"/>
      <c r="H66" s="49"/>
      <c r="I66" s="49"/>
      <c r="J66" s="49"/>
      <c r="K66" s="49"/>
      <c r="L66" s="49"/>
      <c r="M66" s="49"/>
      <c r="N66" s="49"/>
      <c r="O66" s="49"/>
      <c r="P66" s="49"/>
      <c r="Q66" s="49"/>
      <c r="R66" s="49"/>
      <c r="S66" s="49"/>
      <c r="T66" s="49"/>
      <c r="U66" s="49">
        <v>-339.2</v>
      </c>
      <c r="V66" s="55">
        <f t="shared" si="8"/>
        <v>1245.8</v>
      </c>
      <c r="W66" s="35"/>
    </row>
    <row r="67" spans="1:23" ht="78.75" x14ac:dyDescent="0.25">
      <c r="A67" s="47" t="s">
        <v>130</v>
      </c>
      <c r="B67" s="197"/>
      <c r="C67" s="196"/>
      <c r="D67" s="49"/>
      <c r="E67" s="49"/>
      <c r="F67" s="49"/>
      <c r="G67" s="49">
        <v>-3563.8</v>
      </c>
      <c r="H67" s="49"/>
      <c r="I67" s="49"/>
      <c r="J67" s="49"/>
      <c r="K67" s="49"/>
      <c r="L67" s="49"/>
      <c r="M67" s="49"/>
      <c r="N67" s="49"/>
      <c r="O67" s="49"/>
      <c r="P67" s="49"/>
      <c r="Q67" s="49"/>
      <c r="R67" s="49"/>
      <c r="S67" s="49"/>
      <c r="T67" s="49"/>
      <c r="U67" s="49"/>
      <c r="V67" s="55">
        <f t="shared" si="8"/>
        <v>-3563.8</v>
      </c>
      <c r="W67" s="35"/>
    </row>
    <row r="68" spans="1:23" ht="31.5" x14ac:dyDescent="0.25">
      <c r="A68" s="47" t="s">
        <v>46</v>
      </c>
      <c r="B68" s="197"/>
      <c r="C68" s="196"/>
      <c r="D68" s="49"/>
      <c r="E68" s="49"/>
      <c r="F68" s="49">
        <v>1000</v>
      </c>
      <c r="G68" s="49"/>
      <c r="H68" s="49"/>
      <c r="I68" s="49"/>
      <c r="J68" s="49"/>
      <c r="K68" s="49"/>
      <c r="L68" s="49"/>
      <c r="M68" s="49"/>
      <c r="N68" s="49"/>
      <c r="O68" s="49"/>
      <c r="P68" s="49"/>
      <c r="Q68" s="49"/>
      <c r="R68" s="49"/>
      <c r="S68" s="49"/>
      <c r="T68" s="49">
        <v>815</v>
      </c>
      <c r="U68" s="49">
        <v>-1800</v>
      </c>
      <c r="V68" s="55">
        <f t="shared" si="8"/>
        <v>15</v>
      </c>
      <c r="W68" s="35"/>
    </row>
    <row r="69" spans="1:23" ht="63" x14ac:dyDescent="0.25">
      <c r="A69" s="50" t="s">
        <v>142</v>
      </c>
      <c r="B69" s="197"/>
      <c r="C69" s="196"/>
      <c r="D69" s="49"/>
      <c r="E69" s="49"/>
      <c r="F69" s="49"/>
      <c r="G69" s="49"/>
      <c r="H69" s="49">
        <v>-1000</v>
      </c>
      <c r="I69" s="49"/>
      <c r="J69" s="49"/>
      <c r="K69" s="49"/>
      <c r="L69" s="49"/>
      <c r="M69" s="49"/>
      <c r="N69" s="49"/>
      <c r="O69" s="49"/>
      <c r="P69" s="49"/>
      <c r="Q69" s="49"/>
      <c r="R69" s="49"/>
      <c r="S69" s="49"/>
      <c r="T69" s="49"/>
      <c r="U69" s="49">
        <f>-319.1-86.4</f>
        <v>-405.5</v>
      </c>
      <c r="V69" s="55">
        <f t="shared" si="8"/>
        <v>-1405.5</v>
      </c>
      <c r="W69" s="35"/>
    </row>
    <row r="70" spans="1:23" ht="31.5" x14ac:dyDescent="0.25">
      <c r="A70" s="47" t="s">
        <v>43</v>
      </c>
      <c r="B70" s="197"/>
      <c r="C70" s="196"/>
      <c r="D70" s="49"/>
      <c r="E70" s="49"/>
      <c r="F70" s="49">
        <v>50</v>
      </c>
      <c r="G70" s="55"/>
      <c r="H70" s="49"/>
      <c r="I70" s="49"/>
      <c r="J70" s="49"/>
      <c r="K70" s="49"/>
      <c r="L70" s="49"/>
      <c r="M70" s="49"/>
      <c r="N70" s="49"/>
      <c r="O70" s="49">
        <v>140</v>
      </c>
      <c r="P70" s="49"/>
      <c r="Q70" s="49">
        <v>294</v>
      </c>
      <c r="R70" s="49">
        <v>480</v>
      </c>
      <c r="S70" s="49"/>
      <c r="T70" s="49"/>
      <c r="U70" s="49">
        <v>-719.2</v>
      </c>
      <c r="V70" s="55">
        <f t="shared" si="8"/>
        <v>244.79999999999995</v>
      </c>
      <c r="W70" s="35"/>
    </row>
    <row r="71" spans="1:23" ht="47.25" x14ac:dyDescent="0.25">
      <c r="A71" s="50" t="s">
        <v>294</v>
      </c>
      <c r="B71" s="197"/>
      <c r="C71" s="196"/>
      <c r="D71" s="49"/>
      <c r="E71" s="49"/>
      <c r="F71" s="49"/>
      <c r="G71" s="55"/>
      <c r="H71" s="49"/>
      <c r="I71" s="49"/>
      <c r="J71" s="49"/>
      <c r="K71" s="49"/>
      <c r="L71" s="49"/>
      <c r="M71" s="49"/>
      <c r="N71" s="49"/>
      <c r="O71" s="49"/>
      <c r="P71" s="49"/>
      <c r="Q71" s="49"/>
      <c r="R71" s="49"/>
      <c r="S71" s="49"/>
      <c r="T71" s="49"/>
      <c r="U71" s="49">
        <v>-0.9</v>
      </c>
      <c r="V71" s="55">
        <f t="shared" si="8"/>
        <v>-0.9</v>
      </c>
      <c r="W71" s="35"/>
    </row>
    <row r="72" spans="1:23" ht="47.25" x14ac:dyDescent="0.25">
      <c r="A72" s="47" t="s">
        <v>157</v>
      </c>
      <c r="B72" s="197"/>
      <c r="C72" s="196"/>
      <c r="D72" s="49"/>
      <c r="E72" s="49"/>
      <c r="F72" s="49"/>
      <c r="G72" s="55"/>
      <c r="H72" s="49"/>
      <c r="I72" s="49">
        <v>99.5</v>
      </c>
      <c r="J72" s="49"/>
      <c r="K72" s="49"/>
      <c r="L72" s="49"/>
      <c r="M72" s="49"/>
      <c r="N72" s="49"/>
      <c r="O72" s="49"/>
      <c r="P72" s="49"/>
      <c r="Q72" s="49">
        <v>119.9</v>
      </c>
      <c r="R72" s="49"/>
      <c r="S72" s="49"/>
      <c r="T72" s="49"/>
      <c r="U72" s="49"/>
      <c r="V72" s="55">
        <f t="shared" si="8"/>
        <v>219.4</v>
      </c>
      <c r="W72" s="35"/>
    </row>
    <row r="73" spans="1:23" ht="31.5" x14ac:dyDescent="0.25">
      <c r="A73" s="47" t="s">
        <v>287</v>
      </c>
      <c r="B73" s="197"/>
      <c r="C73" s="196"/>
      <c r="D73" s="49"/>
      <c r="E73" s="49"/>
      <c r="F73" s="49"/>
      <c r="G73" s="55"/>
      <c r="H73" s="49"/>
      <c r="I73" s="49"/>
      <c r="J73" s="49"/>
      <c r="K73" s="49"/>
      <c r="L73" s="49"/>
      <c r="M73" s="49"/>
      <c r="N73" s="49"/>
      <c r="O73" s="49"/>
      <c r="P73" s="49"/>
      <c r="Q73" s="49"/>
      <c r="R73" s="49"/>
      <c r="S73" s="49"/>
      <c r="T73" s="49"/>
      <c r="U73" s="49">
        <v>315.2</v>
      </c>
      <c r="V73" s="55">
        <f t="shared" si="8"/>
        <v>315.2</v>
      </c>
      <c r="W73" s="35"/>
    </row>
    <row r="74" spans="1:23" ht="31.5" x14ac:dyDescent="0.25">
      <c r="A74" s="47" t="s">
        <v>253</v>
      </c>
      <c r="B74" s="197"/>
      <c r="C74" s="196"/>
      <c r="D74" s="49"/>
      <c r="E74" s="49"/>
      <c r="F74" s="49"/>
      <c r="G74" s="49"/>
      <c r="H74" s="49"/>
      <c r="I74" s="49"/>
      <c r="J74" s="49"/>
      <c r="K74" s="49"/>
      <c r="L74" s="49"/>
      <c r="M74" s="49"/>
      <c r="N74" s="49"/>
      <c r="O74" s="49"/>
      <c r="P74" s="49"/>
      <c r="Q74" s="49"/>
      <c r="R74" s="49"/>
      <c r="S74" s="49"/>
      <c r="T74" s="49">
        <v>0.9</v>
      </c>
      <c r="U74" s="49"/>
      <c r="V74" s="55">
        <f t="shared" si="8"/>
        <v>0.9</v>
      </c>
      <c r="W74" s="35"/>
    </row>
    <row r="75" spans="1:23" ht="31.5" x14ac:dyDescent="0.25">
      <c r="A75" s="47" t="s">
        <v>199</v>
      </c>
      <c r="B75" s="194" t="s">
        <v>26</v>
      </c>
      <c r="C75" s="192" t="s">
        <v>23</v>
      </c>
      <c r="D75" s="49"/>
      <c r="E75" s="49"/>
      <c r="F75" s="49"/>
      <c r="G75" s="49"/>
      <c r="H75" s="49"/>
      <c r="I75" s="49"/>
      <c r="J75" s="49"/>
      <c r="K75" s="49"/>
      <c r="L75" s="49"/>
      <c r="M75" s="49"/>
      <c r="N75" s="49"/>
      <c r="O75" s="49">
        <v>900</v>
      </c>
      <c r="P75" s="49"/>
      <c r="Q75" s="49"/>
      <c r="R75" s="49">
        <v>700</v>
      </c>
      <c r="S75" s="49"/>
      <c r="T75" s="49"/>
      <c r="U75" s="49">
        <v>-1469.1</v>
      </c>
      <c r="V75" s="55">
        <f t="shared" si="8"/>
        <v>130.90000000000009</v>
      </c>
      <c r="W75" s="35"/>
    </row>
    <row r="76" spans="1:23" x14ac:dyDescent="0.25">
      <c r="A76" s="47" t="s">
        <v>211</v>
      </c>
      <c r="B76" s="183"/>
      <c r="C76" s="184"/>
      <c r="D76" s="49"/>
      <c r="E76" s="49"/>
      <c r="F76" s="49"/>
      <c r="G76" s="49"/>
      <c r="H76" s="49"/>
      <c r="I76" s="49"/>
      <c r="J76" s="49"/>
      <c r="K76" s="49"/>
      <c r="L76" s="49"/>
      <c r="M76" s="49"/>
      <c r="N76" s="49"/>
      <c r="O76" s="49"/>
      <c r="P76" s="49">
        <v>6205.5</v>
      </c>
      <c r="Q76" s="49"/>
      <c r="R76" s="49"/>
      <c r="S76" s="49"/>
      <c r="T76" s="49"/>
      <c r="U76" s="49">
        <v>-3293.9</v>
      </c>
      <c r="V76" s="55">
        <f t="shared" si="8"/>
        <v>2911.6</v>
      </c>
      <c r="W76" s="35"/>
    </row>
    <row r="77" spans="1:23" ht="31.5" x14ac:dyDescent="0.25">
      <c r="A77" s="47" t="s">
        <v>296</v>
      </c>
      <c r="B77" s="183"/>
      <c r="C77" s="184"/>
      <c r="D77" s="49"/>
      <c r="E77" s="49"/>
      <c r="F77" s="49"/>
      <c r="G77" s="49"/>
      <c r="H77" s="49"/>
      <c r="I77" s="49"/>
      <c r="J77" s="49"/>
      <c r="K77" s="49"/>
      <c r="L77" s="49"/>
      <c r="M77" s="49"/>
      <c r="N77" s="49"/>
      <c r="O77" s="49"/>
      <c r="P77" s="49"/>
      <c r="Q77" s="49"/>
      <c r="R77" s="49"/>
      <c r="S77" s="49"/>
      <c r="T77" s="49"/>
      <c r="U77" s="49">
        <v>-1407.5</v>
      </c>
      <c r="V77" s="55">
        <f t="shared" si="8"/>
        <v>-1407.5</v>
      </c>
      <c r="W77" s="35"/>
    </row>
    <row r="78" spans="1:23" ht="31.5" x14ac:dyDescent="0.25">
      <c r="A78" s="82" t="s">
        <v>151</v>
      </c>
      <c r="B78" s="183"/>
      <c r="C78" s="184"/>
      <c r="D78" s="49"/>
      <c r="E78" s="49"/>
      <c r="F78" s="49"/>
      <c r="G78" s="49"/>
      <c r="H78" s="49"/>
      <c r="I78" s="49">
        <v>1000</v>
      </c>
      <c r="J78" s="49"/>
      <c r="K78" s="49"/>
      <c r="L78" s="49"/>
      <c r="M78" s="49"/>
      <c r="N78" s="49"/>
      <c r="O78" s="49"/>
      <c r="P78" s="49"/>
      <c r="Q78" s="49"/>
      <c r="R78" s="49"/>
      <c r="S78" s="49"/>
      <c r="T78" s="49"/>
      <c r="U78" s="49"/>
      <c r="V78" s="55">
        <f t="shared" si="8"/>
        <v>1000</v>
      </c>
      <c r="W78" s="35"/>
    </row>
    <row r="79" spans="1:23" ht="63" x14ac:dyDescent="0.25">
      <c r="A79" s="47" t="s">
        <v>256</v>
      </c>
      <c r="B79" s="183"/>
      <c r="C79" s="184"/>
      <c r="D79" s="49"/>
      <c r="E79" s="49"/>
      <c r="F79" s="49"/>
      <c r="G79" s="49"/>
      <c r="H79" s="49"/>
      <c r="I79" s="49"/>
      <c r="J79" s="49"/>
      <c r="K79" s="49"/>
      <c r="L79" s="49"/>
      <c r="M79" s="49"/>
      <c r="N79" s="49"/>
      <c r="O79" s="49">
        <v>5595</v>
      </c>
      <c r="P79" s="49"/>
      <c r="Q79" s="49"/>
      <c r="R79" s="49"/>
      <c r="S79" s="49"/>
      <c r="T79" s="49">
        <v>8855.6</v>
      </c>
      <c r="U79" s="49"/>
      <c r="V79" s="55">
        <f t="shared" si="8"/>
        <v>14450.6</v>
      </c>
      <c r="W79" s="35"/>
    </row>
    <row r="80" spans="1:23" x14ac:dyDescent="0.25">
      <c r="A80" s="47" t="s">
        <v>243</v>
      </c>
      <c r="B80" s="183"/>
      <c r="C80" s="184"/>
      <c r="D80" s="49"/>
      <c r="E80" s="49"/>
      <c r="F80" s="49"/>
      <c r="G80" s="49"/>
      <c r="H80" s="49"/>
      <c r="I80" s="49"/>
      <c r="J80" s="49"/>
      <c r="K80" s="49"/>
      <c r="L80" s="49"/>
      <c r="M80" s="49"/>
      <c r="N80" s="49"/>
      <c r="O80" s="49"/>
      <c r="P80" s="49"/>
      <c r="Q80" s="49"/>
      <c r="R80" s="49"/>
      <c r="S80" s="49">
        <v>7742.6</v>
      </c>
      <c r="T80" s="49"/>
      <c r="U80" s="49">
        <v>545.4</v>
      </c>
      <c r="V80" s="55">
        <f t="shared" si="8"/>
        <v>8288</v>
      </c>
      <c r="W80" s="35"/>
    </row>
    <row r="81" spans="1:23" ht="47.25" x14ac:dyDescent="0.25">
      <c r="A81" s="47" t="s">
        <v>227</v>
      </c>
      <c r="B81" s="183"/>
      <c r="C81" s="184"/>
      <c r="D81" s="49"/>
      <c r="E81" s="49"/>
      <c r="F81" s="49"/>
      <c r="G81" s="49"/>
      <c r="H81" s="49"/>
      <c r="I81" s="49"/>
      <c r="J81" s="49"/>
      <c r="K81" s="49"/>
      <c r="L81" s="49"/>
      <c r="M81" s="49"/>
      <c r="N81" s="49"/>
      <c r="O81" s="49"/>
      <c r="P81" s="49"/>
      <c r="Q81" s="49"/>
      <c r="R81" s="49">
        <v>5832.3</v>
      </c>
      <c r="S81" s="49"/>
      <c r="T81" s="49"/>
      <c r="U81" s="49">
        <v>-1331.1</v>
      </c>
      <c r="V81" s="55">
        <f t="shared" si="8"/>
        <v>4501.2000000000007</v>
      </c>
      <c r="W81" s="35"/>
    </row>
    <row r="82" spans="1:23" ht="47.25" x14ac:dyDescent="0.25">
      <c r="A82" s="47" t="s">
        <v>297</v>
      </c>
      <c r="B82" s="183"/>
      <c r="C82" s="184"/>
      <c r="D82" s="49"/>
      <c r="E82" s="49"/>
      <c r="F82" s="49"/>
      <c r="G82" s="49"/>
      <c r="H82" s="49"/>
      <c r="I82" s="49"/>
      <c r="J82" s="49"/>
      <c r="K82" s="49"/>
      <c r="L82" s="49"/>
      <c r="M82" s="49"/>
      <c r="N82" s="49"/>
      <c r="O82" s="49"/>
      <c r="P82" s="49"/>
      <c r="Q82" s="49"/>
      <c r="R82" s="49"/>
      <c r="S82" s="49"/>
      <c r="T82" s="49"/>
      <c r="U82" s="49">
        <v>-1249.8</v>
      </c>
      <c r="V82" s="55">
        <f t="shared" si="8"/>
        <v>-1249.8</v>
      </c>
      <c r="W82" s="35"/>
    </row>
    <row r="83" spans="1:23" ht="51.75" customHeight="1" x14ac:dyDescent="0.25">
      <c r="A83" s="76" t="s">
        <v>143</v>
      </c>
      <c r="B83" s="183"/>
      <c r="C83" s="184"/>
      <c r="D83" s="49"/>
      <c r="E83" s="49"/>
      <c r="F83" s="49"/>
      <c r="G83" s="49"/>
      <c r="H83" s="49">
        <v>1000</v>
      </c>
      <c r="I83" s="49">
        <v>3943.2</v>
      </c>
      <c r="J83" s="49"/>
      <c r="K83" s="49"/>
      <c r="L83" s="49"/>
      <c r="M83" s="49"/>
      <c r="N83" s="49"/>
      <c r="O83" s="49"/>
      <c r="P83" s="49"/>
      <c r="Q83" s="49"/>
      <c r="R83" s="49"/>
      <c r="S83" s="49"/>
      <c r="T83" s="49"/>
      <c r="U83" s="49"/>
      <c r="V83" s="55">
        <f t="shared" si="8"/>
        <v>4943.2</v>
      </c>
      <c r="W83" s="35"/>
    </row>
    <row r="84" spans="1:23" ht="33.75" customHeight="1" x14ac:dyDescent="0.25">
      <c r="A84" s="47" t="s">
        <v>110</v>
      </c>
      <c r="B84" s="183"/>
      <c r="C84" s="184"/>
      <c r="D84" s="49"/>
      <c r="E84" s="49">
        <v>1000</v>
      </c>
      <c r="F84" s="49"/>
      <c r="G84" s="49"/>
      <c r="H84" s="49"/>
      <c r="I84" s="49"/>
      <c r="J84" s="49"/>
      <c r="K84" s="49"/>
      <c r="L84" s="49"/>
      <c r="M84" s="49"/>
      <c r="N84" s="49"/>
      <c r="O84" s="49"/>
      <c r="P84" s="49"/>
      <c r="Q84" s="49"/>
      <c r="R84" s="49"/>
      <c r="S84" s="49"/>
      <c r="T84" s="49"/>
      <c r="U84" s="49"/>
      <c r="V84" s="55">
        <f t="shared" si="8"/>
        <v>1000</v>
      </c>
      <c r="W84" s="35"/>
    </row>
    <row r="85" spans="1:23" ht="33.75" customHeight="1" x14ac:dyDescent="0.25">
      <c r="A85" s="47" t="s">
        <v>295</v>
      </c>
      <c r="B85" s="183"/>
      <c r="C85" s="184"/>
      <c r="D85" s="49"/>
      <c r="E85" s="49"/>
      <c r="F85" s="49"/>
      <c r="G85" s="49"/>
      <c r="H85" s="49"/>
      <c r="I85" s="49"/>
      <c r="J85" s="49"/>
      <c r="K85" s="49"/>
      <c r="L85" s="49"/>
      <c r="M85" s="49"/>
      <c r="N85" s="49"/>
      <c r="O85" s="49"/>
      <c r="P85" s="49"/>
      <c r="Q85" s="49"/>
      <c r="R85" s="49"/>
      <c r="S85" s="49"/>
      <c r="T85" s="49"/>
      <c r="U85" s="49">
        <v>-500</v>
      </c>
      <c r="V85" s="55">
        <f t="shared" si="8"/>
        <v>-500</v>
      </c>
      <c r="W85" s="35"/>
    </row>
    <row r="86" spans="1:23" ht="47.25" x14ac:dyDescent="0.25">
      <c r="A86" s="47" t="s">
        <v>298</v>
      </c>
      <c r="B86" s="183"/>
      <c r="C86" s="184"/>
      <c r="D86" s="49"/>
      <c r="E86" s="49"/>
      <c r="F86" s="49"/>
      <c r="G86" s="49"/>
      <c r="H86" s="49"/>
      <c r="I86" s="49"/>
      <c r="J86" s="49"/>
      <c r="K86" s="49"/>
      <c r="L86" s="49"/>
      <c r="M86" s="49"/>
      <c r="N86" s="49"/>
      <c r="O86" s="49"/>
      <c r="P86" s="49"/>
      <c r="Q86" s="49"/>
      <c r="R86" s="49"/>
      <c r="S86" s="49"/>
      <c r="T86" s="49"/>
      <c r="U86" s="49">
        <f>-674.6-420.7-10.4-31.4</f>
        <v>-1137.1000000000001</v>
      </c>
      <c r="V86" s="55">
        <f t="shared" si="8"/>
        <v>-1137.1000000000001</v>
      </c>
      <c r="W86" s="35"/>
    </row>
    <row r="87" spans="1:23" ht="47.25" x14ac:dyDescent="0.25">
      <c r="A87" s="47" t="s">
        <v>299</v>
      </c>
      <c r="B87" s="183"/>
      <c r="C87" s="184"/>
      <c r="D87" s="49"/>
      <c r="E87" s="49"/>
      <c r="F87" s="49"/>
      <c r="G87" s="49"/>
      <c r="H87" s="49"/>
      <c r="I87" s="49"/>
      <c r="J87" s="49"/>
      <c r="K87" s="49"/>
      <c r="L87" s="49"/>
      <c r="M87" s="49"/>
      <c r="N87" s="49"/>
      <c r="O87" s="49"/>
      <c r="P87" s="49"/>
      <c r="Q87" s="49"/>
      <c r="R87" s="49"/>
      <c r="S87" s="49"/>
      <c r="T87" s="49"/>
      <c r="U87" s="49">
        <f>-28.8</f>
        <v>-28.8</v>
      </c>
      <c r="V87" s="55">
        <f t="shared" si="8"/>
        <v>-28.8</v>
      </c>
      <c r="W87" s="35"/>
    </row>
    <row r="88" spans="1:23" ht="31.5" x14ac:dyDescent="0.25">
      <c r="A88" s="47" t="s">
        <v>300</v>
      </c>
      <c r="B88" s="183"/>
      <c r="C88" s="184"/>
      <c r="D88" s="49"/>
      <c r="E88" s="49"/>
      <c r="F88" s="49"/>
      <c r="G88" s="49"/>
      <c r="H88" s="49"/>
      <c r="I88" s="49"/>
      <c r="J88" s="49"/>
      <c r="K88" s="49"/>
      <c r="L88" s="49"/>
      <c r="M88" s="49"/>
      <c r="N88" s="49"/>
      <c r="O88" s="49"/>
      <c r="P88" s="49"/>
      <c r="Q88" s="49"/>
      <c r="R88" s="49"/>
      <c r="S88" s="49"/>
      <c r="T88" s="49"/>
      <c r="U88" s="49">
        <v>-1754.3</v>
      </c>
      <c r="V88" s="55">
        <f t="shared" si="8"/>
        <v>-1754.3</v>
      </c>
      <c r="W88" s="35"/>
    </row>
    <row r="89" spans="1:23" x14ac:dyDescent="0.25">
      <c r="A89" s="47" t="s">
        <v>183</v>
      </c>
      <c r="B89" s="183"/>
      <c r="C89" s="184"/>
      <c r="D89" s="49"/>
      <c r="E89" s="49"/>
      <c r="F89" s="49"/>
      <c r="G89" s="49"/>
      <c r="H89" s="49"/>
      <c r="I89" s="49"/>
      <c r="J89" s="49"/>
      <c r="K89" s="49"/>
      <c r="L89" s="49"/>
      <c r="M89" s="49"/>
      <c r="N89" s="49">
        <v>300</v>
      </c>
      <c r="O89" s="49"/>
      <c r="P89" s="49">
        <v>-300</v>
      </c>
      <c r="Q89" s="49"/>
      <c r="R89" s="49"/>
      <c r="S89" s="49"/>
      <c r="T89" s="49"/>
      <c r="U89" s="49"/>
      <c r="V89" s="55">
        <f t="shared" si="8"/>
        <v>0</v>
      </c>
      <c r="W89" s="35"/>
    </row>
    <row r="90" spans="1:23" x14ac:dyDescent="0.25">
      <c r="A90" s="47" t="s">
        <v>254</v>
      </c>
      <c r="B90" s="183"/>
      <c r="C90" s="184"/>
      <c r="D90" s="49"/>
      <c r="E90" s="49"/>
      <c r="F90" s="49"/>
      <c r="G90" s="49"/>
      <c r="H90" s="49"/>
      <c r="I90" s="49"/>
      <c r="J90" s="49"/>
      <c r="K90" s="49"/>
      <c r="L90" s="49"/>
      <c r="M90" s="49"/>
      <c r="N90" s="49"/>
      <c r="O90" s="49"/>
      <c r="P90" s="49"/>
      <c r="Q90" s="49"/>
      <c r="R90" s="49"/>
      <c r="S90" s="49"/>
      <c r="T90" s="49">
        <f>1334.8+1094.1</f>
        <v>2428.8999999999996</v>
      </c>
      <c r="U90" s="49"/>
      <c r="V90" s="55">
        <f t="shared" si="8"/>
        <v>2428.8999999999996</v>
      </c>
      <c r="W90" s="35"/>
    </row>
    <row r="91" spans="1:23" ht="31.5" x14ac:dyDescent="0.25">
      <c r="A91" s="47" t="s">
        <v>301</v>
      </c>
      <c r="B91" s="183"/>
      <c r="C91" s="184"/>
      <c r="D91" s="49"/>
      <c r="E91" s="49"/>
      <c r="F91" s="49"/>
      <c r="G91" s="49"/>
      <c r="H91" s="49"/>
      <c r="I91" s="49"/>
      <c r="J91" s="49"/>
      <c r="K91" s="49"/>
      <c r="L91" s="49"/>
      <c r="M91" s="49"/>
      <c r="N91" s="49"/>
      <c r="O91" s="49"/>
      <c r="P91" s="49"/>
      <c r="Q91" s="49"/>
      <c r="R91" s="49"/>
      <c r="S91" s="49"/>
      <c r="T91" s="49"/>
      <c r="U91" s="49">
        <v>-4</v>
      </c>
      <c r="V91" s="55">
        <f t="shared" si="8"/>
        <v>-4</v>
      </c>
      <c r="W91" s="35"/>
    </row>
    <row r="92" spans="1:23" ht="31.5" x14ac:dyDescent="0.25">
      <c r="A92" s="47" t="s">
        <v>47</v>
      </c>
      <c r="B92" s="195"/>
      <c r="C92" s="193"/>
      <c r="D92" s="49"/>
      <c r="E92" s="49"/>
      <c r="F92" s="49">
        <v>400</v>
      </c>
      <c r="G92" s="49">
        <v>400</v>
      </c>
      <c r="H92" s="49"/>
      <c r="I92" s="49"/>
      <c r="J92" s="49"/>
      <c r="K92" s="49"/>
      <c r="L92" s="49"/>
      <c r="M92" s="49"/>
      <c r="N92" s="49"/>
      <c r="O92" s="49"/>
      <c r="P92" s="49"/>
      <c r="Q92" s="49"/>
      <c r="R92" s="49"/>
      <c r="S92" s="49"/>
      <c r="T92" s="49"/>
      <c r="U92" s="49">
        <v>-400</v>
      </c>
      <c r="V92" s="55">
        <f t="shared" si="8"/>
        <v>400</v>
      </c>
      <c r="W92" s="35"/>
    </row>
    <row r="93" spans="1:23" ht="63" x14ac:dyDescent="0.25">
      <c r="A93" s="50" t="s">
        <v>68</v>
      </c>
      <c r="B93" s="71" t="s">
        <v>67</v>
      </c>
      <c r="C93" s="72" t="s">
        <v>66</v>
      </c>
      <c r="D93" s="49"/>
      <c r="E93" s="49"/>
      <c r="F93" s="49"/>
      <c r="G93" s="49"/>
      <c r="H93" s="49"/>
      <c r="I93" s="49"/>
      <c r="J93" s="49"/>
      <c r="K93" s="49"/>
      <c r="L93" s="49"/>
      <c r="M93" s="49"/>
      <c r="N93" s="49"/>
      <c r="O93" s="49"/>
      <c r="P93" s="49"/>
      <c r="Q93" s="49"/>
      <c r="R93" s="49"/>
      <c r="S93" s="49"/>
      <c r="T93" s="49"/>
      <c r="U93" s="49">
        <v>-443.4</v>
      </c>
      <c r="V93" s="55">
        <f t="shared" si="8"/>
        <v>-443.4</v>
      </c>
      <c r="W93" s="35"/>
    </row>
    <row r="94" spans="1:23" x14ac:dyDescent="0.25">
      <c r="A94" s="50" t="s">
        <v>87</v>
      </c>
      <c r="B94" s="194" t="s">
        <v>33</v>
      </c>
      <c r="C94" s="192" t="s">
        <v>32</v>
      </c>
      <c r="D94" s="49"/>
      <c r="E94" s="49"/>
      <c r="F94" s="49"/>
      <c r="G94" s="49"/>
      <c r="H94" s="49"/>
      <c r="I94" s="49"/>
      <c r="J94" s="49"/>
      <c r="K94" s="49"/>
      <c r="L94" s="49"/>
      <c r="M94" s="49"/>
      <c r="N94" s="49"/>
      <c r="O94" s="49"/>
      <c r="P94" s="49"/>
      <c r="Q94" s="49"/>
      <c r="R94" s="49"/>
      <c r="S94" s="49"/>
      <c r="T94" s="49"/>
      <c r="U94" s="49">
        <f>-323.9-814</f>
        <v>-1137.9000000000001</v>
      </c>
      <c r="V94" s="55">
        <f t="shared" si="8"/>
        <v>-1137.9000000000001</v>
      </c>
      <c r="W94" s="35"/>
    </row>
    <row r="95" spans="1:23" ht="31.5" x14ac:dyDescent="0.25">
      <c r="A95" s="50" t="s">
        <v>245</v>
      </c>
      <c r="B95" s="183"/>
      <c r="C95" s="184"/>
      <c r="D95" s="49"/>
      <c r="E95" s="49"/>
      <c r="F95" s="49"/>
      <c r="G95" s="49"/>
      <c r="H95" s="49"/>
      <c r="I95" s="49"/>
      <c r="J95" s="49"/>
      <c r="K95" s="49"/>
      <c r="L95" s="49"/>
      <c r="M95" s="49"/>
      <c r="N95" s="49"/>
      <c r="O95" s="49"/>
      <c r="P95" s="49"/>
      <c r="Q95" s="49"/>
      <c r="R95" s="49"/>
      <c r="S95" s="49">
        <v>15.3</v>
      </c>
      <c r="T95" s="49"/>
      <c r="U95" s="49">
        <f>-1295.4-4462.7-4.8-1.4</f>
        <v>-5764.3</v>
      </c>
      <c r="V95" s="55">
        <f t="shared" si="8"/>
        <v>-5749</v>
      </c>
      <c r="W95" s="35"/>
    </row>
    <row r="96" spans="1:23" ht="31.5" x14ac:dyDescent="0.25">
      <c r="A96" s="50" t="s">
        <v>302</v>
      </c>
      <c r="B96" s="183"/>
      <c r="C96" s="184"/>
      <c r="D96" s="49"/>
      <c r="E96" s="49"/>
      <c r="F96" s="49"/>
      <c r="G96" s="49"/>
      <c r="H96" s="49"/>
      <c r="I96" s="49"/>
      <c r="J96" s="49"/>
      <c r="K96" s="49"/>
      <c r="L96" s="49"/>
      <c r="M96" s="49"/>
      <c r="N96" s="49"/>
      <c r="O96" s="49"/>
      <c r="P96" s="49"/>
      <c r="Q96" s="49"/>
      <c r="R96" s="49"/>
      <c r="S96" s="49"/>
      <c r="T96" s="49"/>
      <c r="U96" s="49">
        <f>-20-163</f>
        <v>-183</v>
      </c>
      <c r="V96" s="55">
        <f t="shared" si="8"/>
        <v>-183</v>
      </c>
      <c r="W96" s="35"/>
    </row>
    <row r="97" spans="1:23" ht="31.5" x14ac:dyDescent="0.25">
      <c r="A97" s="50" t="s">
        <v>220</v>
      </c>
      <c r="B97" s="183"/>
      <c r="C97" s="184"/>
      <c r="D97" s="49"/>
      <c r="E97" s="49"/>
      <c r="F97" s="49"/>
      <c r="G97" s="49"/>
      <c r="H97" s="49"/>
      <c r="I97" s="49"/>
      <c r="J97" s="49"/>
      <c r="K97" s="49"/>
      <c r="L97" s="49"/>
      <c r="M97" s="49"/>
      <c r="N97" s="49"/>
      <c r="O97" s="49"/>
      <c r="P97" s="49"/>
      <c r="Q97" s="49">
        <v>117.4</v>
      </c>
      <c r="R97" s="49"/>
      <c r="S97" s="49"/>
      <c r="T97" s="49"/>
      <c r="U97" s="49"/>
      <c r="V97" s="55">
        <f t="shared" si="8"/>
        <v>117.4</v>
      </c>
      <c r="W97" s="35"/>
    </row>
    <row r="98" spans="1:23" ht="31.5" x14ac:dyDescent="0.25">
      <c r="A98" s="50" t="s">
        <v>48</v>
      </c>
      <c r="B98" s="195"/>
      <c r="C98" s="193"/>
      <c r="D98" s="49"/>
      <c r="E98" s="49"/>
      <c r="F98" s="49"/>
      <c r="G98" s="49"/>
      <c r="H98" s="49"/>
      <c r="I98" s="49"/>
      <c r="J98" s="49"/>
      <c r="K98" s="49"/>
      <c r="L98" s="49"/>
      <c r="M98" s="49"/>
      <c r="N98" s="49"/>
      <c r="O98" s="49"/>
      <c r="P98" s="49"/>
      <c r="Q98" s="49"/>
      <c r="R98" s="49"/>
      <c r="S98" s="49">
        <v>46.5</v>
      </c>
      <c r="T98" s="49"/>
      <c r="U98" s="49"/>
      <c r="V98" s="55">
        <f t="shared" si="8"/>
        <v>46.5</v>
      </c>
      <c r="W98" s="35"/>
    </row>
    <row r="99" spans="1:23" ht="63" x14ac:dyDescent="0.25">
      <c r="A99" s="50" t="s">
        <v>244</v>
      </c>
      <c r="B99" s="164" t="s">
        <v>234</v>
      </c>
      <c r="C99" s="165" t="s">
        <v>233</v>
      </c>
      <c r="D99" s="49"/>
      <c r="E99" s="49"/>
      <c r="F99" s="49"/>
      <c r="G99" s="49"/>
      <c r="H99" s="49"/>
      <c r="I99" s="49"/>
      <c r="J99" s="49"/>
      <c r="K99" s="49"/>
      <c r="L99" s="49"/>
      <c r="M99" s="49"/>
      <c r="N99" s="49"/>
      <c r="O99" s="49"/>
      <c r="P99" s="49"/>
      <c r="Q99" s="49"/>
      <c r="R99" s="49"/>
      <c r="S99" s="49">
        <v>118</v>
      </c>
      <c r="T99" s="49"/>
      <c r="U99" s="49">
        <v>-50.3</v>
      </c>
      <c r="V99" s="55">
        <f t="shared" si="8"/>
        <v>67.7</v>
      </c>
      <c r="W99" s="35"/>
    </row>
    <row r="100" spans="1:23" ht="31.5" x14ac:dyDescent="0.25">
      <c r="A100" s="50" t="s">
        <v>132</v>
      </c>
      <c r="B100" s="194" t="s">
        <v>27</v>
      </c>
      <c r="C100" s="192" t="s">
        <v>24</v>
      </c>
      <c r="D100" s="49"/>
      <c r="E100" s="49"/>
      <c r="F100" s="49"/>
      <c r="G100" s="49">
        <v>207</v>
      </c>
      <c r="H100" s="49"/>
      <c r="I100" s="49"/>
      <c r="J100" s="49"/>
      <c r="K100" s="49"/>
      <c r="L100" s="49"/>
      <c r="M100" s="49"/>
      <c r="N100" s="49"/>
      <c r="O100" s="49"/>
      <c r="P100" s="49"/>
      <c r="Q100" s="49"/>
      <c r="R100" s="49"/>
      <c r="S100" s="49"/>
      <c r="T100" s="49"/>
      <c r="U100" s="49"/>
      <c r="V100" s="55">
        <f t="shared" si="8"/>
        <v>207</v>
      </c>
      <c r="W100" s="35"/>
    </row>
    <row r="101" spans="1:23" x14ac:dyDescent="0.25">
      <c r="A101" s="50" t="s">
        <v>131</v>
      </c>
      <c r="B101" s="183"/>
      <c r="C101" s="184"/>
      <c r="D101" s="49"/>
      <c r="E101" s="49"/>
      <c r="F101" s="49"/>
      <c r="G101" s="49">
        <v>200</v>
      </c>
      <c r="H101" s="49"/>
      <c r="I101" s="49">
        <v>100</v>
      </c>
      <c r="J101" s="49"/>
      <c r="K101" s="49"/>
      <c r="L101" s="49"/>
      <c r="M101" s="49"/>
      <c r="N101" s="49"/>
      <c r="O101" s="49"/>
      <c r="P101" s="49"/>
      <c r="Q101" s="49">
        <v>200</v>
      </c>
      <c r="R101" s="49"/>
      <c r="S101" s="49"/>
      <c r="T101" s="49"/>
      <c r="U101" s="49"/>
      <c r="V101" s="55">
        <f t="shared" si="8"/>
        <v>500</v>
      </c>
      <c r="W101" s="35"/>
    </row>
    <row r="102" spans="1:23" ht="31.5" x14ac:dyDescent="0.25">
      <c r="A102" s="50" t="s">
        <v>177</v>
      </c>
      <c r="B102" s="183"/>
      <c r="C102" s="184"/>
      <c r="D102" s="49"/>
      <c r="E102" s="49"/>
      <c r="F102" s="49"/>
      <c r="G102" s="49"/>
      <c r="H102" s="49"/>
      <c r="I102" s="49"/>
      <c r="J102" s="49"/>
      <c r="K102" s="49"/>
      <c r="L102" s="49"/>
      <c r="M102" s="49">
        <v>3334</v>
      </c>
      <c r="N102" s="49">
        <v>-3334</v>
      </c>
      <c r="O102" s="49"/>
      <c r="P102" s="49"/>
      <c r="Q102" s="49"/>
      <c r="R102" s="49"/>
      <c r="S102" s="49"/>
      <c r="T102" s="49"/>
      <c r="U102" s="49"/>
      <c r="V102" s="55">
        <f t="shared" si="8"/>
        <v>0</v>
      </c>
      <c r="W102" s="35"/>
    </row>
    <row r="103" spans="1:23" x14ac:dyDescent="0.25">
      <c r="A103" s="50" t="s">
        <v>54</v>
      </c>
      <c r="B103" s="183"/>
      <c r="C103" s="184"/>
      <c r="D103" s="49"/>
      <c r="E103" s="49"/>
      <c r="F103" s="49"/>
      <c r="G103" s="49"/>
      <c r="H103" s="49"/>
      <c r="I103" s="49"/>
      <c r="J103" s="49"/>
      <c r="K103" s="49"/>
      <c r="L103" s="49"/>
      <c r="M103" s="49"/>
      <c r="N103" s="49"/>
      <c r="O103" s="49"/>
      <c r="P103" s="49"/>
      <c r="Q103" s="49"/>
      <c r="R103" s="49"/>
      <c r="S103" s="49"/>
      <c r="T103" s="49"/>
      <c r="U103" s="49"/>
      <c r="V103" s="55">
        <f t="shared" si="8"/>
        <v>0</v>
      </c>
      <c r="W103" s="35"/>
    </row>
    <row r="104" spans="1:23" x14ac:dyDescent="0.25">
      <c r="A104" s="50" t="s">
        <v>87</v>
      </c>
      <c r="B104" s="183"/>
      <c r="C104" s="184"/>
      <c r="D104" s="49"/>
      <c r="E104" s="49"/>
      <c r="F104" s="49"/>
      <c r="G104" s="49"/>
      <c r="H104" s="49"/>
      <c r="I104" s="49"/>
      <c r="J104" s="49"/>
      <c r="K104" s="49"/>
      <c r="L104" s="49"/>
      <c r="M104" s="49"/>
      <c r="N104" s="49"/>
      <c r="O104" s="49"/>
      <c r="P104" s="49"/>
      <c r="Q104" s="49"/>
      <c r="R104" s="49"/>
      <c r="S104" s="49"/>
      <c r="T104" s="49"/>
      <c r="U104" s="49">
        <f>-511.7-2509.2</f>
        <v>-3020.8999999999996</v>
      </c>
      <c r="V104" s="55">
        <f t="shared" si="8"/>
        <v>-3020.8999999999996</v>
      </c>
      <c r="W104" s="35"/>
    </row>
    <row r="105" spans="1:23" ht="31.5" x14ac:dyDescent="0.25">
      <c r="A105" s="50" t="s">
        <v>247</v>
      </c>
      <c r="B105" s="183"/>
      <c r="C105" s="184"/>
      <c r="D105" s="49"/>
      <c r="E105" s="49"/>
      <c r="F105" s="49"/>
      <c r="G105" s="49"/>
      <c r="H105" s="49"/>
      <c r="I105" s="49"/>
      <c r="J105" s="49"/>
      <c r="K105" s="49"/>
      <c r="L105" s="49"/>
      <c r="M105" s="49"/>
      <c r="N105" s="49"/>
      <c r="O105" s="49">
        <v>660.3</v>
      </c>
      <c r="P105" s="49"/>
      <c r="Q105" s="49"/>
      <c r="R105" s="49"/>
      <c r="S105" s="49">
        <v>165</v>
      </c>
      <c r="T105" s="49"/>
      <c r="U105" s="49">
        <f>-2468.8-4578.9-1.6</f>
        <v>-7049.3</v>
      </c>
      <c r="V105" s="55">
        <f t="shared" si="8"/>
        <v>-6224</v>
      </c>
      <c r="W105" s="35"/>
    </row>
    <row r="106" spans="1:23" x14ac:dyDescent="0.25">
      <c r="A106" s="50" t="s">
        <v>246</v>
      </c>
      <c r="B106" s="195"/>
      <c r="C106" s="193"/>
      <c r="D106" s="49"/>
      <c r="E106" s="49"/>
      <c r="F106" s="49"/>
      <c r="G106" s="49"/>
      <c r="H106" s="49"/>
      <c r="I106" s="49"/>
      <c r="J106" s="49"/>
      <c r="K106" s="49"/>
      <c r="L106" s="49"/>
      <c r="M106" s="49"/>
      <c r="N106" s="49"/>
      <c r="O106" s="49"/>
      <c r="P106" s="49"/>
      <c r="Q106" s="49"/>
      <c r="R106" s="49"/>
      <c r="S106" s="49">
        <f>1733.7+1576.8</f>
        <v>3310.5</v>
      </c>
      <c r="T106" s="49"/>
      <c r="U106" s="49">
        <v>-1228.5999999999999</v>
      </c>
      <c r="V106" s="55">
        <f t="shared" si="8"/>
        <v>2081.9</v>
      </c>
      <c r="W106" s="35"/>
    </row>
    <row r="107" spans="1:23" ht="31.5" x14ac:dyDescent="0.25">
      <c r="A107" s="50" t="s">
        <v>84</v>
      </c>
      <c r="B107" s="80" t="s">
        <v>86</v>
      </c>
      <c r="C107" s="81" t="s">
        <v>85</v>
      </c>
      <c r="D107" s="49"/>
      <c r="E107" s="49"/>
      <c r="F107" s="49"/>
      <c r="G107" s="49"/>
      <c r="H107" s="49"/>
      <c r="I107" s="49"/>
      <c r="J107" s="49"/>
      <c r="K107" s="49"/>
      <c r="L107" s="49"/>
      <c r="M107" s="49"/>
      <c r="N107" s="49"/>
      <c r="O107" s="49"/>
      <c r="P107" s="49"/>
      <c r="Q107" s="49"/>
      <c r="R107" s="49"/>
      <c r="S107" s="49"/>
      <c r="T107" s="49"/>
      <c r="U107" s="49">
        <v>-12.9</v>
      </c>
      <c r="V107" s="55">
        <f t="shared" si="8"/>
        <v>-12.9</v>
      </c>
      <c r="W107" s="35"/>
    </row>
    <row r="108" spans="1:23" x14ac:dyDescent="0.25">
      <c r="A108" s="50" t="s">
        <v>49</v>
      </c>
      <c r="B108" s="194" t="s">
        <v>13</v>
      </c>
      <c r="C108" s="192" t="s">
        <v>12</v>
      </c>
      <c r="D108" s="49"/>
      <c r="E108" s="49"/>
      <c r="F108" s="49"/>
      <c r="G108" s="49"/>
      <c r="H108" s="49"/>
      <c r="I108" s="49"/>
      <c r="J108" s="49"/>
      <c r="K108" s="49"/>
      <c r="L108" s="49"/>
      <c r="M108" s="49"/>
      <c r="N108" s="49"/>
      <c r="O108" s="49"/>
      <c r="P108" s="49"/>
      <c r="Q108" s="49"/>
      <c r="R108" s="49"/>
      <c r="S108" s="49"/>
      <c r="T108" s="49"/>
      <c r="U108" s="49"/>
      <c r="V108" s="55">
        <f t="shared" si="8"/>
        <v>0</v>
      </c>
      <c r="W108" s="35"/>
    </row>
    <row r="109" spans="1:23" x14ac:dyDescent="0.25">
      <c r="A109" s="50" t="s">
        <v>87</v>
      </c>
      <c r="B109" s="183"/>
      <c r="C109" s="184"/>
      <c r="D109" s="49"/>
      <c r="E109" s="49"/>
      <c r="F109" s="49"/>
      <c r="G109" s="49"/>
      <c r="H109" s="49"/>
      <c r="I109" s="49"/>
      <c r="J109" s="49"/>
      <c r="K109" s="49"/>
      <c r="L109" s="49"/>
      <c r="M109" s="49"/>
      <c r="N109" s="49"/>
      <c r="O109" s="49"/>
      <c r="P109" s="49"/>
      <c r="Q109" s="49"/>
      <c r="R109" s="49"/>
      <c r="S109" s="49"/>
      <c r="T109" s="49"/>
      <c r="U109" s="49"/>
      <c r="V109" s="55">
        <f t="shared" si="8"/>
        <v>0</v>
      </c>
      <c r="W109" s="35"/>
    </row>
    <row r="110" spans="1:23" ht="31.5" x14ac:dyDescent="0.25">
      <c r="A110" s="50" t="s">
        <v>200</v>
      </c>
      <c r="B110" s="183"/>
      <c r="C110" s="184"/>
      <c r="D110" s="49"/>
      <c r="E110" s="49"/>
      <c r="F110" s="49"/>
      <c r="G110" s="49"/>
      <c r="H110" s="49"/>
      <c r="I110" s="49"/>
      <c r="J110" s="49"/>
      <c r="K110" s="49"/>
      <c r="L110" s="49"/>
      <c r="M110" s="49"/>
      <c r="N110" s="49"/>
      <c r="O110" s="49">
        <v>175</v>
      </c>
      <c r="P110" s="49"/>
      <c r="Q110" s="49"/>
      <c r="R110" s="49"/>
      <c r="S110" s="49"/>
      <c r="T110" s="49"/>
      <c r="U110" s="49"/>
      <c r="V110" s="55">
        <f t="shared" si="8"/>
        <v>175</v>
      </c>
      <c r="W110" s="35"/>
    </row>
    <row r="111" spans="1:23" ht="31.5" x14ac:dyDescent="0.25">
      <c r="A111" s="50" t="s">
        <v>247</v>
      </c>
      <c r="B111" s="183"/>
      <c r="C111" s="184"/>
      <c r="D111" s="49"/>
      <c r="E111" s="49"/>
      <c r="F111" s="49"/>
      <c r="G111" s="49"/>
      <c r="H111" s="49"/>
      <c r="I111" s="49"/>
      <c r="J111" s="49"/>
      <c r="K111" s="49"/>
      <c r="L111" s="49"/>
      <c r="M111" s="49"/>
      <c r="N111" s="49"/>
      <c r="O111" s="49"/>
      <c r="P111" s="49"/>
      <c r="Q111" s="49"/>
      <c r="R111" s="49"/>
      <c r="S111" s="49">
        <v>151.80000000000001</v>
      </c>
      <c r="T111" s="49"/>
      <c r="U111" s="49"/>
      <c r="V111" s="55">
        <f t="shared" si="8"/>
        <v>151.80000000000001</v>
      </c>
      <c r="W111" s="35"/>
    </row>
    <row r="112" spans="1:23" ht="31.5" x14ac:dyDescent="0.25">
      <c r="A112" s="47" t="s">
        <v>121</v>
      </c>
      <c r="B112" s="195"/>
      <c r="C112" s="193"/>
      <c r="D112" s="49"/>
      <c r="E112" s="49"/>
      <c r="F112" s="49">
        <f>310.1+155</f>
        <v>465.1</v>
      </c>
      <c r="G112" s="49"/>
      <c r="H112" s="49"/>
      <c r="I112" s="49">
        <v>300</v>
      </c>
      <c r="J112" s="49"/>
      <c r="K112" s="49"/>
      <c r="L112" s="49"/>
      <c r="M112" s="49">
        <v>75</v>
      </c>
      <c r="N112" s="49"/>
      <c r="O112" s="49">
        <v>93</v>
      </c>
      <c r="P112" s="49">
        <v>1000</v>
      </c>
      <c r="Q112" s="49"/>
      <c r="R112" s="49"/>
      <c r="S112" s="49"/>
      <c r="T112" s="49"/>
      <c r="U112" s="49">
        <v>-1214.3</v>
      </c>
      <c r="V112" s="55">
        <f t="shared" si="8"/>
        <v>718.8</v>
      </c>
      <c r="W112" s="35"/>
    </row>
    <row r="113" spans="1:23" ht="78.75" x14ac:dyDescent="0.25">
      <c r="A113" s="50" t="s">
        <v>60</v>
      </c>
      <c r="B113" s="66" t="s">
        <v>57</v>
      </c>
      <c r="C113" s="65" t="s">
        <v>56</v>
      </c>
      <c r="D113" s="49"/>
      <c r="E113" s="49"/>
      <c r="F113" s="49"/>
      <c r="G113" s="49"/>
      <c r="H113" s="49"/>
      <c r="I113" s="49"/>
      <c r="J113" s="49"/>
      <c r="K113" s="49"/>
      <c r="L113" s="49"/>
      <c r="M113" s="49"/>
      <c r="N113" s="49"/>
      <c r="O113" s="49"/>
      <c r="P113" s="49"/>
      <c r="Q113" s="49"/>
      <c r="R113" s="49"/>
      <c r="S113" s="49"/>
      <c r="T113" s="49"/>
      <c r="U113" s="49">
        <v>-955.5</v>
      </c>
      <c r="V113" s="55">
        <f t="shared" si="8"/>
        <v>-955.5</v>
      </c>
      <c r="W113" s="35"/>
    </row>
    <row r="114" spans="1:23" ht="31.5" x14ac:dyDescent="0.25">
      <c r="A114" s="50" t="s">
        <v>75</v>
      </c>
      <c r="B114" s="78" t="s">
        <v>74</v>
      </c>
      <c r="C114" s="77" t="s">
        <v>73</v>
      </c>
      <c r="D114" s="49"/>
      <c r="E114" s="49"/>
      <c r="F114" s="49"/>
      <c r="G114" s="49"/>
      <c r="H114" s="49"/>
      <c r="I114" s="49"/>
      <c r="J114" s="49">
        <v>30000</v>
      </c>
      <c r="K114" s="49"/>
      <c r="L114" s="49"/>
      <c r="M114" s="49"/>
      <c r="N114" s="49"/>
      <c r="O114" s="49"/>
      <c r="P114" s="49"/>
      <c r="Q114" s="49"/>
      <c r="R114" s="49"/>
      <c r="S114" s="49"/>
      <c r="T114" s="49"/>
      <c r="U114" s="49">
        <v>-38600</v>
      </c>
      <c r="V114" s="55">
        <f t="shared" si="8"/>
        <v>-8600</v>
      </c>
      <c r="W114" s="35"/>
    </row>
    <row r="115" spans="1:23" x14ac:dyDescent="0.25">
      <c r="A115" s="74"/>
      <c r="B115" s="39"/>
      <c r="C115" s="38"/>
      <c r="D115" s="35"/>
      <c r="E115" s="35"/>
      <c r="F115" s="35"/>
      <c r="G115" s="35"/>
      <c r="H115" s="35"/>
      <c r="I115" s="35"/>
      <c r="J115" s="35"/>
      <c r="K115" s="35"/>
      <c r="L115" s="35"/>
      <c r="M115" s="35"/>
      <c r="N115" s="35"/>
      <c r="O115" s="35"/>
      <c r="P115" s="35"/>
      <c r="Q115" s="35"/>
      <c r="R115" s="35"/>
      <c r="S115" s="35"/>
      <c r="T115" s="35"/>
      <c r="U115" s="35"/>
      <c r="V115" s="35"/>
      <c r="W115" s="35"/>
    </row>
    <row r="116" spans="1:23" x14ac:dyDescent="0.25">
      <c r="A116" s="33"/>
      <c r="B116" s="33"/>
      <c r="C116" s="38"/>
      <c r="D116" s="35"/>
      <c r="E116" s="35"/>
      <c r="F116" s="35"/>
      <c r="G116" s="35"/>
      <c r="H116" s="35"/>
      <c r="I116" s="35"/>
      <c r="J116" s="35"/>
      <c r="K116" s="35"/>
      <c r="L116" s="35"/>
      <c r="M116" s="35"/>
      <c r="N116" s="35"/>
      <c r="O116" s="35"/>
      <c r="P116" s="35"/>
      <c r="Q116" s="35"/>
      <c r="R116" s="35"/>
      <c r="S116" s="35"/>
      <c r="T116" s="35"/>
      <c r="U116" s="35"/>
      <c r="V116" s="35"/>
      <c r="W116" s="35"/>
    </row>
    <row r="117" spans="1:23" x14ac:dyDescent="0.25">
      <c r="A117" s="33"/>
      <c r="B117" s="33"/>
      <c r="C117" s="38"/>
      <c r="D117" s="35"/>
      <c r="E117" s="35"/>
      <c r="F117" s="35"/>
      <c r="G117" s="35"/>
      <c r="H117" s="35"/>
      <c r="I117" s="35"/>
      <c r="J117" s="35"/>
      <c r="K117" s="35"/>
      <c r="L117" s="35"/>
      <c r="M117" s="35"/>
      <c r="N117" s="35"/>
      <c r="O117" s="35"/>
      <c r="P117" s="35"/>
      <c r="Q117" s="35"/>
      <c r="R117" s="35"/>
      <c r="S117" s="35"/>
      <c r="T117" s="35"/>
      <c r="U117" s="35"/>
      <c r="V117" s="35"/>
      <c r="W117" s="35"/>
    </row>
    <row r="118" spans="1:23" x14ac:dyDescent="0.25">
      <c r="A118" s="33"/>
      <c r="B118" s="33"/>
      <c r="C118" s="38"/>
      <c r="D118" s="34"/>
      <c r="E118" s="34"/>
      <c r="F118" s="34"/>
      <c r="G118" s="34"/>
      <c r="H118" s="34"/>
      <c r="I118" s="34"/>
      <c r="J118" s="34"/>
      <c r="K118" s="34"/>
      <c r="L118" s="34"/>
      <c r="M118" s="34"/>
      <c r="N118" s="34"/>
      <c r="O118" s="34"/>
      <c r="P118" s="34"/>
      <c r="Q118" s="34"/>
      <c r="R118" s="34"/>
      <c r="S118" s="34"/>
      <c r="T118" s="34"/>
      <c r="U118" s="34"/>
      <c r="V118" s="34"/>
      <c r="W118" s="34"/>
    </row>
    <row r="119" spans="1:23" x14ac:dyDescent="0.25">
      <c r="A119" s="33"/>
      <c r="B119" s="33"/>
      <c r="C119" s="36"/>
      <c r="D119" s="34"/>
      <c r="E119" s="34"/>
      <c r="F119" s="34"/>
      <c r="G119" s="34"/>
      <c r="H119" s="34"/>
      <c r="I119" s="34"/>
      <c r="J119" s="34"/>
      <c r="K119" s="34"/>
      <c r="L119" s="34"/>
      <c r="M119" s="34"/>
      <c r="N119" s="34"/>
      <c r="O119" s="34"/>
      <c r="P119" s="34"/>
      <c r="Q119" s="34"/>
      <c r="R119" s="34"/>
      <c r="S119" s="34"/>
      <c r="T119" s="34"/>
      <c r="U119" s="34"/>
      <c r="V119" s="34"/>
      <c r="W119" s="34"/>
    </row>
    <row r="120" spans="1:23" x14ac:dyDescent="0.25">
      <c r="C120" s="37"/>
      <c r="D120" s="34"/>
      <c r="E120" s="34"/>
      <c r="F120" s="34"/>
      <c r="G120" s="34"/>
      <c r="H120" s="34"/>
      <c r="I120" s="34"/>
      <c r="J120" s="34"/>
      <c r="K120" s="34"/>
      <c r="L120" s="34"/>
      <c r="M120" s="34"/>
      <c r="N120" s="34"/>
      <c r="O120" s="34"/>
      <c r="P120" s="34"/>
      <c r="Q120" s="34"/>
      <c r="R120" s="34"/>
      <c r="S120" s="34"/>
      <c r="T120" s="34"/>
      <c r="U120" s="34"/>
      <c r="V120" s="34"/>
      <c r="W120" s="34"/>
    </row>
    <row r="121" spans="1:23" x14ac:dyDescent="0.25">
      <c r="C121" s="37"/>
    </row>
  </sheetData>
  <mergeCells count="22">
    <mergeCell ref="B108:B112"/>
    <mergeCell ref="C108:C112"/>
    <mergeCell ref="B61:B64"/>
    <mergeCell ref="C61:C64"/>
    <mergeCell ref="B75:B92"/>
    <mergeCell ref="C75:C92"/>
    <mergeCell ref="B94:B98"/>
    <mergeCell ref="C94:C98"/>
    <mergeCell ref="B43:B60"/>
    <mergeCell ref="C43:C60"/>
    <mergeCell ref="B65:B74"/>
    <mergeCell ref="C65:C74"/>
    <mergeCell ref="B100:B106"/>
    <mergeCell ref="C100:C106"/>
    <mergeCell ref="A1:I1"/>
    <mergeCell ref="B30:B39"/>
    <mergeCell ref="C30:C39"/>
    <mergeCell ref="B25:B27"/>
    <mergeCell ref="B3:C3"/>
    <mergeCell ref="C24:C27"/>
    <mergeCell ref="C28:C29"/>
    <mergeCell ref="B28:B29"/>
  </mergeCells>
  <pageMargins left="0.31496062992125984" right="0.31496062992125984" top="0.15748031496062992" bottom="0.15748031496062992" header="0.31496062992125984" footer="0.31496062992125984"/>
  <pageSetup paperSize="9" scale="3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3"/>
  <sheetViews>
    <sheetView zoomScale="145" zoomScaleNormal="145" workbookViewId="0">
      <pane ySplit="4" topLeftCell="A5" activePane="bottomLeft" state="frozen"/>
      <selection pane="bottomLeft" activeCell="D19" sqref="D19"/>
    </sheetView>
  </sheetViews>
  <sheetFormatPr defaultRowHeight="16.5" x14ac:dyDescent="0.3"/>
  <cols>
    <col min="1" max="1" width="7.140625" style="90" customWidth="1"/>
    <col min="2" max="2" width="31" style="90" customWidth="1"/>
    <col min="3" max="3" width="13.140625" style="90" customWidth="1"/>
    <col min="4" max="4" width="10.85546875" style="90" customWidth="1"/>
    <col min="5" max="5" width="13.5703125" style="90" customWidth="1"/>
    <col min="6" max="6" width="53.5703125" style="90" customWidth="1"/>
    <col min="7" max="16384" width="9.140625" style="90"/>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167</v>
      </c>
      <c r="B5" s="200"/>
      <c r="C5" s="200"/>
      <c r="D5" s="200"/>
      <c r="E5" s="200"/>
      <c r="F5" s="201"/>
    </row>
    <row r="6" spans="1:6" x14ac:dyDescent="0.3">
      <c r="A6" s="10" t="s">
        <v>8</v>
      </c>
      <c r="B6" s="11"/>
      <c r="C6" s="86" t="s">
        <v>96</v>
      </c>
      <c r="D6" s="87"/>
      <c r="E6" s="88"/>
      <c r="F6" s="22"/>
    </row>
    <row r="7" spans="1:6" x14ac:dyDescent="0.3">
      <c r="A7" s="202" t="s">
        <v>6</v>
      </c>
      <c r="B7" s="203"/>
      <c r="C7" s="203"/>
      <c r="D7" s="203"/>
      <c r="E7" s="203"/>
      <c r="F7" s="204"/>
    </row>
    <row r="8" spans="1:6" ht="38.25" x14ac:dyDescent="0.3">
      <c r="A8" s="28"/>
      <c r="B8" s="93" t="s">
        <v>102</v>
      </c>
      <c r="C8" s="30">
        <v>31785.1</v>
      </c>
      <c r="D8" s="30">
        <v>5000</v>
      </c>
      <c r="E8" s="30">
        <f>C8+D8</f>
        <v>36785.1</v>
      </c>
      <c r="F8" s="26"/>
    </row>
    <row r="9" spans="1:6" x14ac:dyDescent="0.3">
      <c r="A9" s="14"/>
      <c r="B9" s="15" t="s">
        <v>4</v>
      </c>
      <c r="C9" s="16"/>
      <c r="D9" s="16">
        <f>SUM(D8:D8)</f>
        <v>5000</v>
      </c>
      <c r="E9" s="16"/>
      <c r="F9" s="17"/>
    </row>
    <row r="10" spans="1:6" ht="18.75" hidden="1" customHeight="1" x14ac:dyDescent="0.3">
      <c r="A10" s="202" t="s">
        <v>7</v>
      </c>
      <c r="B10" s="203"/>
      <c r="C10" s="203"/>
      <c r="D10" s="203"/>
      <c r="E10" s="203"/>
      <c r="F10" s="204"/>
    </row>
    <row r="11" spans="1:6" ht="25.5" hidden="1" x14ac:dyDescent="0.3">
      <c r="A11" s="12"/>
      <c r="B11" s="93" t="s">
        <v>139</v>
      </c>
      <c r="C11" s="91"/>
      <c r="D11" s="91"/>
      <c r="E11" s="91">
        <f>C11+D11</f>
        <v>0</v>
      </c>
      <c r="F11" s="94"/>
    </row>
    <row r="12" spans="1:6" s="4" customFormat="1" hidden="1" x14ac:dyDescent="0.3">
      <c r="A12" s="14"/>
      <c r="B12" s="14" t="s">
        <v>4</v>
      </c>
      <c r="C12" s="18"/>
      <c r="D12" s="18">
        <f>SUM(D11:D11)</f>
        <v>0</v>
      </c>
      <c r="E12" s="18"/>
      <c r="F12" s="14"/>
    </row>
    <row r="13" spans="1:6" x14ac:dyDescent="0.3">
      <c r="A13" s="205" t="s">
        <v>5</v>
      </c>
      <c r="B13" s="205"/>
      <c r="C13" s="205"/>
      <c r="D13" s="205"/>
      <c r="E13" s="205"/>
      <c r="F13" s="205"/>
    </row>
    <row r="14" spans="1:6" s="95" customFormat="1" ht="51" x14ac:dyDescent="0.3">
      <c r="A14" s="127" t="s">
        <v>16</v>
      </c>
      <c r="B14" s="102" t="s">
        <v>17</v>
      </c>
      <c r="C14" s="128">
        <v>84543.7</v>
      </c>
      <c r="D14" s="104">
        <v>5000</v>
      </c>
      <c r="E14" s="128">
        <f>C14+D14</f>
        <v>89543.7</v>
      </c>
      <c r="F14" s="110" t="s">
        <v>166</v>
      </c>
    </row>
    <row r="15" spans="1:6" s="3" customFormat="1" x14ac:dyDescent="0.3">
      <c r="A15" s="19"/>
      <c r="B15" s="15" t="s">
        <v>4</v>
      </c>
      <c r="C15" s="18"/>
      <c r="D15" s="18">
        <f>SUM(D14:D14)</f>
        <v>5000</v>
      </c>
      <c r="E15" s="18"/>
      <c r="F15" s="20"/>
    </row>
    <row r="16" spans="1:6" x14ac:dyDescent="0.3">
      <c r="A16" s="21" t="s">
        <v>92</v>
      </c>
      <c r="B16" s="21"/>
      <c r="C16" s="21"/>
      <c r="D16" s="86" t="s">
        <v>95</v>
      </c>
      <c r="E16" s="86"/>
      <c r="F16" s="86"/>
    </row>
    <row r="17" spans="1:6" x14ac:dyDescent="0.3">
      <c r="A17" s="5"/>
      <c r="B17" s="6"/>
      <c r="C17" s="7"/>
      <c r="D17" s="7"/>
      <c r="E17" s="7"/>
      <c r="F17" s="6"/>
    </row>
    <row r="18" spans="1:6" x14ac:dyDescent="0.3">
      <c r="A18" s="5"/>
      <c r="B18" s="6"/>
      <c r="C18" s="7"/>
      <c r="D18" s="7"/>
      <c r="E18" s="7"/>
      <c r="F18" s="6"/>
    </row>
    <row r="19" spans="1:6" x14ac:dyDescent="0.3">
      <c r="A19" s="5"/>
      <c r="B19" s="6"/>
      <c r="C19" s="7"/>
      <c r="D19" s="7"/>
      <c r="E19" s="7"/>
      <c r="F19" s="6"/>
    </row>
    <row r="20" spans="1:6" x14ac:dyDescent="0.3">
      <c r="A20" s="5"/>
      <c r="B20" s="6"/>
      <c r="C20" s="7"/>
      <c r="D20" s="7"/>
      <c r="E20" s="7"/>
      <c r="F20" s="6"/>
    </row>
    <row r="21" spans="1:6" x14ac:dyDescent="0.3">
      <c r="A21" s="5"/>
      <c r="B21" s="6"/>
      <c r="C21" s="7"/>
      <c r="D21" s="7"/>
      <c r="E21" s="7"/>
      <c r="F21" s="6"/>
    </row>
    <row r="22" spans="1:6" x14ac:dyDescent="0.3">
      <c r="A22" s="5"/>
      <c r="B22" s="6"/>
      <c r="C22" s="7"/>
      <c r="D22" s="7"/>
      <c r="E22" s="7"/>
      <c r="F22" s="6"/>
    </row>
    <row r="23" spans="1:6" x14ac:dyDescent="0.3">
      <c r="A23" s="5"/>
      <c r="B23" s="6"/>
      <c r="C23" s="7"/>
      <c r="D23" s="7"/>
      <c r="E23" s="7"/>
      <c r="F23" s="6"/>
    </row>
  </sheetData>
  <mergeCells count="5">
    <mergeCell ref="A2:F2"/>
    <mergeCell ref="A5:F5"/>
    <mergeCell ref="A7:F7"/>
    <mergeCell ref="A10:F10"/>
    <mergeCell ref="A13:F13"/>
  </mergeCells>
  <hyperlinks>
    <hyperlink ref="D16"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7"/>
  <sheetViews>
    <sheetView topLeftCell="C1" zoomScale="145" zoomScaleNormal="145" workbookViewId="0">
      <pane ySplit="4" topLeftCell="A5" activePane="bottomLeft" state="frozen"/>
      <selection pane="bottomLeft" activeCell="F14" sqref="F14"/>
    </sheetView>
  </sheetViews>
  <sheetFormatPr defaultRowHeight="16.5" x14ac:dyDescent="0.3"/>
  <cols>
    <col min="1" max="1" width="7.140625" style="90" customWidth="1"/>
    <col min="2" max="2" width="31" style="90" customWidth="1"/>
    <col min="3" max="3" width="13.140625" style="90" customWidth="1"/>
    <col min="4" max="4" width="10.85546875" style="90" customWidth="1"/>
    <col min="5" max="5" width="13.5703125" style="90" customWidth="1"/>
    <col min="6" max="6" width="53.5703125" style="90" customWidth="1"/>
    <col min="7" max="16384" width="9.140625" style="90"/>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170</v>
      </c>
      <c r="B5" s="200"/>
      <c r="C5" s="200"/>
      <c r="D5" s="200"/>
      <c r="E5" s="200"/>
      <c r="F5" s="201"/>
    </row>
    <row r="6" spans="1:6" x14ac:dyDescent="0.3">
      <c r="A6" s="10" t="s">
        <v>8</v>
      </c>
      <c r="B6" s="11"/>
      <c r="C6" s="86" t="s">
        <v>96</v>
      </c>
      <c r="D6" s="87"/>
      <c r="E6" s="88"/>
      <c r="F6" s="22"/>
    </row>
    <row r="7" spans="1:6" x14ac:dyDescent="0.3">
      <c r="A7" s="202" t="s">
        <v>6</v>
      </c>
      <c r="B7" s="203"/>
      <c r="C7" s="203"/>
      <c r="D7" s="203"/>
      <c r="E7" s="203"/>
      <c r="F7" s="204"/>
    </row>
    <row r="8" spans="1:6" ht="38.25" x14ac:dyDescent="0.3">
      <c r="A8" s="28"/>
      <c r="B8" s="93" t="s">
        <v>102</v>
      </c>
      <c r="C8" s="30">
        <v>36785.1</v>
      </c>
      <c r="D8" s="30">
        <v>87497.5</v>
      </c>
      <c r="E8" s="30">
        <f>C8+D8</f>
        <v>124282.6</v>
      </c>
      <c r="F8" s="26"/>
    </row>
    <row r="9" spans="1:6" x14ac:dyDescent="0.3">
      <c r="A9" s="14"/>
      <c r="B9" s="15" t="s">
        <v>4</v>
      </c>
      <c r="C9" s="16"/>
      <c r="D9" s="16">
        <f>SUM(D8:D8)</f>
        <v>87497.5</v>
      </c>
      <c r="E9" s="16"/>
      <c r="F9" s="17"/>
    </row>
    <row r="10" spans="1:6" ht="18.75" hidden="1" customHeight="1" x14ac:dyDescent="0.3">
      <c r="A10" s="202" t="s">
        <v>7</v>
      </c>
      <c r="B10" s="203"/>
      <c r="C10" s="203"/>
      <c r="D10" s="203"/>
      <c r="E10" s="203"/>
      <c r="F10" s="204"/>
    </row>
    <row r="11" spans="1:6" ht="25.5" hidden="1" x14ac:dyDescent="0.3">
      <c r="A11" s="12"/>
      <c r="B11" s="93" t="s">
        <v>139</v>
      </c>
      <c r="C11" s="91"/>
      <c r="D11" s="91"/>
      <c r="E11" s="91">
        <f>C11+D11</f>
        <v>0</v>
      </c>
      <c r="F11" s="94"/>
    </row>
    <row r="12" spans="1:6" s="4" customFormat="1" hidden="1" x14ac:dyDescent="0.3">
      <c r="A12" s="14"/>
      <c r="B12" s="14" t="s">
        <v>4</v>
      </c>
      <c r="C12" s="18"/>
      <c r="D12" s="18">
        <f>SUM(D11:D11)</f>
        <v>0</v>
      </c>
      <c r="E12" s="18"/>
      <c r="F12" s="14"/>
    </row>
    <row r="13" spans="1:6" x14ac:dyDescent="0.3">
      <c r="A13" s="205" t="s">
        <v>5</v>
      </c>
      <c r="B13" s="205"/>
      <c r="C13" s="205"/>
      <c r="D13" s="205"/>
      <c r="E13" s="205"/>
      <c r="F13" s="205"/>
    </row>
    <row r="14" spans="1:6" s="95" customFormat="1" ht="51" x14ac:dyDescent="0.3">
      <c r="A14" s="132" t="s">
        <v>16</v>
      </c>
      <c r="B14" s="102" t="s">
        <v>17</v>
      </c>
      <c r="C14" s="131">
        <v>89543.7</v>
      </c>
      <c r="D14" s="104">
        <v>5000</v>
      </c>
      <c r="E14" s="131">
        <f>C14+D14</f>
        <v>94543.7</v>
      </c>
      <c r="F14" s="110" t="s">
        <v>166</v>
      </c>
    </row>
    <row r="15" spans="1:6" s="95" customFormat="1" ht="63.75" x14ac:dyDescent="0.3">
      <c r="A15" s="223" t="s">
        <v>3</v>
      </c>
      <c r="B15" s="219" t="s">
        <v>10</v>
      </c>
      <c r="C15" s="221">
        <f>631062.5+64.5</f>
        <v>631127</v>
      </c>
      <c r="D15" s="104">
        <v>50000</v>
      </c>
      <c r="E15" s="221">
        <f>C15+D15+D16</f>
        <v>710215.5</v>
      </c>
      <c r="F15" s="110" t="s">
        <v>171</v>
      </c>
    </row>
    <row r="16" spans="1:6" s="95" customFormat="1" ht="51" x14ac:dyDescent="0.3">
      <c r="A16" s="223"/>
      <c r="B16" s="220"/>
      <c r="C16" s="222"/>
      <c r="D16" s="104">
        <v>29088.5</v>
      </c>
      <c r="E16" s="222"/>
      <c r="F16" s="110" t="s">
        <v>172</v>
      </c>
    </row>
    <row r="17" spans="1:6" s="95" customFormat="1" ht="38.25" x14ac:dyDescent="0.3">
      <c r="A17" s="130" t="s">
        <v>24</v>
      </c>
      <c r="B17" s="102" t="s">
        <v>27</v>
      </c>
      <c r="C17" s="131">
        <f>83247+125</f>
        <v>83372</v>
      </c>
      <c r="D17" s="104">
        <v>3334</v>
      </c>
      <c r="E17" s="131">
        <f t="shared" ref="E17:E18" si="0">C17+D17</f>
        <v>86706</v>
      </c>
      <c r="F17" s="110" t="s">
        <v>173</v>
      </c>
    </row>
    <row r="18" spans="1:6" s="95" customFormat="1" ht="51" x14ac:dyDescent="0.3">
      <c r="A18" s="130" t="s">
        <v>12</v>
      </c>
      <c r="B18" s="102" t="s">
        <v>175</v>
      </c>
      <c r="C18" s="131">
        <f>23525.8+350</f>
        <v>23875.8</v>
      </c>
      <c r="D18" s="104">
        <v>75</v>
      </c>
      <c r="E18" s="131">
        <f t="shared" si="0"/>
        <v>23950.799999999999</v>
      </c>
      <c r="F18" s="110" t="s">
        <v>174</v>
      </c>
    </row>
    <row r="19" spans="1:6" s="3" customFormat="1" x14ac:dyDescent="0.3">
      <c r="A19" s="19"/>
      <c r="B19" s="15" t="s">
        <v>4</v>
      </c>
      <c r="C19" s="18"/>
      <c r="D19" s="18">
        <f>SUM(D14:D18)</f>
        <v>87497.5</v>
      </c>
      <c r="E19" s="18"/>
      <c r="F19" s="20"/>
    </row>
    <row r="20" spans="1:6" x14ac:dyDescent="0.3">
      <c r="A20" s="21" t="s">
        <v>92</v>
      </c>
      <c r="B20" s="21"/>
      <c r="C20" s="21"/>
      <c r="D20" s="86" t="s">
        <v>95</v>
      </c>
      <c r="E20" s="86"/>
      <c r="F20" s="86"/>
    </row>
    <row r="21" spans="1:6" x14ac:dyDescent="0.3">
      <c r="A21" s="5"/>
      <c r="B21" s="6"/>
      <c r="C21" s="7"/>
      <c r="D21" s="7"/>
      <c r="E21" s="7"/>
      <c r="F21" s="6"/>
    </row>
    <row r="22" spans="1:6" x14ac:dyDescent="0.3">
      <c r="A22" s="5"/>
      <c r="B22" s="6"/>
      <c r="C22" s="7"/>
      <c r="D22" s="7"/>
      <c r="E22" s="7"/>
      <c r="F22" s="6"/>
    </row>
    <row r="23" spans="1:6" x14ac:dyDescent="0.3">
      <c r="A23" s="5"/>
      <c r="B23" s="6"/>
      <c r="C23" s="7"/>
      <c r="D23" s="7"/>
      <c r="E23" s="7"/>
      <c r="F23" s="6"/>
    </row>
    <row r="24" spans="1:6" x14ac:dyDescent="0.3">
      <c r="A24" s="5"/>
      <c r="B24" s="6"/>
      <c r="C24" s="7"/>
      <c r="D24" s="7"/>
      <c r="E24" s="7"/>
      <c r="F24" s="6"/>
    </row>
    <row r="25" spans="1:6" x14ac:dyDescent="0.3">
      <c r="A25" s="5"/>
      <c r="B25" s="6"/>
      <c r="C25" s="7"/>
      <c r="D25" s="7"/>
      <c r="E25" s="7"/>
      <c r="F25" s="6"/>
    </row>
    <row r="26" spans="1:6" x14ac:dyDescent="0.3">
      <c r="A26" s="5"/>
      <c r="B26" s="6"/>
      <c r="C26" s="7"/>
      <c r="D26" s="7"/>
      <c r="E26" s="7"/>
      <c r="F26" s="6"/>
    </row>
    <row r="27" spans="1:6" x14ac:dyDescent="0.3">
      <c r="A27" s="5"/>
      <c r="B27" s="6"/>
      <c r="C27" s="7"/>
      <c r="D27" s="7"/>
      <c r="E27" s="7"/>
      <c r="F27" s="6"/>
    </row>
  </sheetData>
  <mergeCells count="9">
    <mergeCell ref="A15:A16"/>
    <mergeCell ref="B15:B16"/>
    <mergeCell ref="C15:C16"/>
    <mergeCell ref="E15:E16"/>
    <mergeCell ref="A2:F2"/>
    <mergeCell ref="A5:F5"/>
    <mergeCell ref="A7:F7"/>
    <mergeCell ref="A10:F10"/>
    <mergeCell ref="A13:F13"/>
  </mergeCells>
  <hyperlinks>
    <hyperlink ref="D20"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5"/>
  <sheetViews>
    <sheetView zoomScale="145" zoomScaleNormal="145" workbookViewId="0">
      <pane ySplit="4" topLeftCell="A9" activePane="bottomLeft" state="frozen"/>
      <selection pane="bottomLeft" activeCell="A14" sqref="A14:A16"/>
    </sheetView>
  </sheetViews>
  <sheetFormatPr defaultRowHeight="16.5" x14ac:dyDescent="0.3"/>
  <cols>
    <col min="1" max="1" width="7.140625" style="90" customWidth="1"/>
    <col min="2" max="2" width="31" style="90" customWidth="1"/>
    <col min="3" max="3" width="13.140625" style="90" customWidth="1"/>
    <col min="4" max="4" width="10.85546875" style="90" customWidth="1"/>
    <col min="5" max="5" width="13.5703125" style="90" customWidth="1"/>
    <col min="6" max="6" width="53.5703125" style="90" customWidth="1"/>
    <col min="7" max="16384" width="9.140625" style="90"/>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178</v>
      </c>
      <c r="B5" s="200"/>
      <c r="C5" s="200"/>
      <c r="D5" s="200"/>
      <c r="E5" s="200"/>
      <c r="F5" s="201"/>
    </row>
    <row r="6" spans="1:6" x14ac:dyDescent="0.3">
      <c r="A6" s="10" t="s">
        <v>8</v>
      </c>
      <c r="B6" s="11"/>
      <c r="C6" s="86" t="s">
        <v>96</v>
      </c>
      <c r="D6" s="87"/>
      <c r="E6" s="88"/>
      <c r="F6" s="22"/>
    </row>
    <row r="7" spans="1:6" x14ac:dyDescent="0.3">
      <c r="A7" s="202" t="s">
        <v>6</v>
      </c>
      <c r="B7" s="203"/>
      <c r="C7" s="203"/>
      <c r="D7" s="203"/>
      <c r="E7" s="203"/>
      <c r="F7" s="204"/>
    </row>
    <row r="8" spans="1:6" x14ac:dyDescent="0.3">
      <c r="A8" s="28"/>
      <c r="B8" s="93" t="s">
        <v>76</v>
      </c>
      <c r="C8" s="30">
        <v>4752</v>
      </c>
      <c r="D8" s="30">
        <v>300</v>
      </c>
      <c r="E8" s="30">
        <f>C8+D8</f>
        <v>5052</v>
      </c>
      <c r="F8" s="26"/>
    </row>
    <row r="9" spans="1:6" x14ac:dyDescent="0.3">
      <c r="A9" s="14"/>
      <c r="B9" s="15" t="s">
        <v>4</v>
      </c>
      <c r="C9" s="16"/>
      <c r="D9" s="16">
        <f>SUM(D8:D8)</f>
        <v>300</v>
      </c>
      <c r="E9" s="16"/>
      <c r="F9" s="17"/>
    </row>
    <row r="10" spans="1:6" ht="18.75" hidden="1" customHeight="1" x14ac:dyDescent="0.3">
      <c r="A10" s="202" t="s">
        <v>7</v>
      </c>
      <c r="B10" s="203"/>
      <c r="C10" s="203"/>
      <c r="D10" s="203"/>
      <c r="E10" s="203"/>
      <c r="F10" s="204"/>
    </row>
    <row r="11" spans="1:6" ht="25.5" hidden="1" x14ac:dyDescent="0.3">
      <c r="A11" s="12"/>
      <c r="B11" s="93" t="s">
        <v>139</v>
      </c>
      <c r="C11" s="91"/>
      <c r="D11" s="91"/>
      <c r="E11" s="91">
        <f>C11+D11</f>
        <v>0</v>
      </c>
      <c r="F11" s="94"/>
    </row>
    <row r="12" spans="1:6" s="4" customFormat="1" hidden="1" x14ac:dyDescent="0.3">
      <c r="A12" s="14"/>
      <c r="B12" s="14" t="s">
        <v>4</v>
      </c>
      <c r="C12" s="18"/>
      <c r="D12" s="18">
        <f>SUM(D11:D11)</f>
        <v>0</v>
      </c>
      <c r="E12" s="18"/>
      <c r="F12" s="14"/>
    </row>
    <row r="13" spans="1:6" x14ac:dyDescent="0.3">
      <c r="A13" s="205" t="s">
        <v>5</v>
      </c>
      <c r="B13" s="205"/>
      <c r="C13" s="205"/>
      <c r="D13" s="205"/>
      <c r="E13" s="205"/>
      <c r="F13" s="205"/>
    </row>
    <row r="14" spans="1:6" s="95" customFormat="1" ht="76.5" x14ac:dyDescent="0.3">
      <c r="A14" s="139" t="s">
        <v>3</v>
      </c>
      <c r="B14" s="124" t="s">
        <v>10</v>
      </c>
      <c r="C14" s="135">
        <v>711045.5</v>
      </c>
      <c r="D14" s="104">
        <v>3334</v>
      </c>
      <c r="E14" s="135">
        <f>C14+D14</f>
        <v>714379.5</v>
      </c>
      <c r="F14" s="110" t="s">
        <v>179</v>
      </c>
    </row>
    <row r="15" spans="1:6" s="95" customFormat="1" ht="89.25" x14ac:dyDescent="0.3">
      <c r="A15" s="139" t="s">
        <v>23</v>
      </c>
      <c r="B15" s="124" t="s">
        <v>26</v>
      </c>
      <c r="C15" s="135">
        <v>229425.4</v>
      </c>
      <c r="D15" s="104">
        <v>300</v>
      </c>
      <c r="E15" s="135">
        <f>C15+D15</f>
        <v>229725.4</v>
      </c>
      <c r="F15" s="110" t="s">
        <v>180</v>
      </c>
    </row>
    <row r="16" spans="1:6" s="95" customFormat="1" ht="38.25" x14ac:dyDescent="0.3">
      <c r="A16" s="137" t="s">
        <v>24</v>
      </c>
      <c r="B16" s="102" t="s">
        <v>27</v>
      </c>
      <c r="C16" s="134">
        <v>86706</v>
      </c>
      <c r="D16" s="104">
        <v>-3334</v>
      </c>
      <c r="E16" s="134">
        <f t="shared" ref="E16" si="0">C16+D16</f>
        <v>83372</v>
      </c>
      <c r="F16" s="110" t="s">
        <v>181</v>
      </c>
    </row>
    <row r="17" spans="1:6" s="3" customFormat="1" x14ac:dyDescent="0.3">
      <c r="A17" s="19"/>
      <c r="B17" s="15" t="s">
        <v>4</v>
      </c>
      <c r="C17" s="18"/>
      <c r="D17" s="18">
        <f>SUM(D14:D16)</f>
        <v>300</v>
      </c>
      <c r="E17" s="18"/>
      <c r="F17" s="20"/>
    </row>
    <row r="18" spans="1:6" x14ac:dyDescent="0.3">
      <c r="A18" s="21" t="s">
        <v>92</v>
      </c>
      <c r="B18" s="21"/>
      <c r="C18" s="21"/>
      <c r="D18" s="86" t="s">
        <v>95</v>
      </c>
      <c r="E18" s="86"/>
      <c r="F18" s="86"/>
    </row>
    <row r="19" spans="1:6" x14ac:dyDescent="0.3">
      <c r="A19" s="5"/>
      <c r="B19" s="6"/>
      <c r="C19" s="7"/>
      <c r="D19" s="7"/>
      <c r="E19" s="7"/>
      <c r="F19" s="6"/>
    </row>
    <row r="20" spans="1:6" x14ac:dyDescent="0.3">
      <c r="A20" s="5"/>
      <c r="B20" s="6"/>
      <c r="C20" s="7"/>
      <c r="D20" s="7"/>
      <c r="E20" s="7"/>
      <c r="F20" s="6"/>
    </row>
    <row r="21" spans="1:6" x14ac:dyDescent="0.3">
      <c r="A21" s="5"/>
      <c r="B21" s="6"/>
      <c r="C21" s="7"/>
      <c r="D21" s="7"/>
      <c r="E21" s="7"/>
      <c r="F21" s="6"/>
    </row>
    <row r="22" spans="1:6" x14ac:dyDescent="0.3">
      <c r="A22" s="5"/>
      <c r="B22" s="6"/>
      <c r="C22" s="7"/>
      <c r="D22" s="7"/>
      <c r="E22" s="7"/>
      <c r="F22" s="6"/>
    </row>
    <row r="23" spans="1:6" x14ac:dyDescent="0.3">
      <c r="A23" s="5"/>
      <c r="B23" s="6"/>
      <c r="C23" s="7"/>
      <c r="D23" s="7"/>
      <c r="E23" s="7"/>
      <c r="F23" s="6"/>
    </row>
    <row r="24" spans="1:6" x14ac:dyDescent="0.3">
      <c r="A24" s="5"/>
      <c r="B24" s="6"/>
      <c r="C24" s="7"/>
      <c r="D24" s="7"/>
      <c r="E24" s="7"/>
      <c r="F24" s="6"/>
    </row>
    <row r="25" spans="1:6" x14ac:dyDescent="0.3">
      <c r="A25" s="5"/>
      <c r="B25" s="6"/>
      <c r="C25" s="7"/>
      <c r="D25" s="7"/>
      <c r="E25" s="7"/>
      <c r="F25" s="6"/>
    </row>
  </sheetData>
  <mergeCells count="5">
    <mergeCell ref="A2:F2"/>
    <mergeCell ref="A5:F5"/>
    <mergeCell ref="A7:F7"/>
    <mergeCell ref="A10:F10"/>
    <mergeCell ref="A13:F13"/>
  </mergeCells>
  <hyperlinks>
    <hyperlink ref="D18"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5"/>
  <sheetViews>
    <sheetView zoomScale="145" zoomScaleNormal="145" workbookViewId="0">
      <pane ySplit="4" topLeftCell="A5" activePane="bottomLeft" state="frozen"/>
      <selection pane="bottomLeft" activeCell="F20" sqref="F20"/>
    </sheetView>
  </sheetViews>
  <sheetFormatPr defaultRowHeight="16.5" x14ac:dyDescent="0.3"/>
  <cols>
    <col min="1" max="1" width="7.140625" style="90" customWidth="1"/>
    <col min="2" max="2" width="31" style="90" customWidth="1"/>
    <col min="3" max="3" width="13.140625" style="90" customWidth="1"/>
    <col min="4" max="4" width="10.85546875" style="90" customWidth="1"/>
    <col min="5" max="5" width="13.5703125" style="90" customWidth="1"/>
    <col min="6" max="6" width="53.5703125" style="90" customWidth="1"/>
    <col min="7" max="16384" width="9.140625" style="90"/>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184</v>
      </c>
      <c r="B5" s="200"/>
      <c r="C5" s="200"/>
      <c r="D5" s="200"/>
      <c r="E5" s="200"/>
      <c r="F5" s="201"/>
    </row>
    <row r="6" spans="1:6" x14ac:dyDescent="0.3">
      <c r="A6" s="10" t="s">
        <v>8</v>
      </c>
      <c r="B6" s="11"/>
      <c r="C6" s="86" t="s">
        <v>96</v>
      </c>
      <c r="D6" s="87"/>
      <c r="E6" s="88"/>
      <c r="F6" s="22"/>
    </row>
    <row r="7" spans="1:6" x14ac:dyDescent="0.3">
      <c r="A7" s="202" t="s">
        <v>6</v>
      </c>
      <c r="B7" s="203"/>
      <c r="C7" s="203"/>
      <c r="D7" s="203"/>
      <c r="E7" s="203"/>
      <c r="F7" s="204"/>
    </row>
    <row r="8" spans="1:6" ht="38.25" customHeight="1" x14ac:dyDescent="0.3">
      <c r="A8" s="233"/>
      <c r="B8" s="231" t="s">
        <v>102</v>
      </c>
      <c r="C8" s="229">
        <v>124282.6</v>
      </c>
      <c r="D8" s="30">
        <v>-79088.5</v>
      </c>
      <c r="E8" s="229">
        <f>C8+D8+D9</f>
        <v>58215.3</v>
      </c>
      <c r="F8" s="26"/>
    </row>
    <row r="9" spans="1:6" x14ac:dyDescent="0.3">
      <c r="A9" s="234"/>
      <c r="B9" s="232"/>
      <c r="C9" s="230"/>
      <c r="D9" s="30">
        <v>13021.2</v>
      </c>
      <c r="E9" s="230"/>
      <c r="F9" s="26"/>
    </row>
    <row r="10" spans="1:6" ht="25.5" x14ac:dyDescent="0.3">
      <c r="A10" s="28"/>
      <c r="B10" s="93" t="s">
        <v>111</v>
      </c>
      <c r="C10" s="30">
        <v>155</v>
      </c>
      <c r="D10" s="30">
        <v>900</v>
      </c>
      <c r="E10" s="30">
        <f>C10+D10</f>
        <v>1055</v>
      </c>
      <c r="F10" s="26" t="s">
        <v>185</v>
      </c>
    </row>
    <row r="11" spans="1:6" x14ac:dyDescent="0.3">
      <c r="A11" s="14"/>
      <c r="B11" s="15" t="s">
        <v>4</v>
      </c>
      <c r="C11" s="16"/>
      <c r="D11" s="16">
        <f>SUM(D8:D10)</f>
        <v>-65167.3</v>
      </c>
      <c r="E11" s="16"/>
      <c r="F11" s="17"/>
    </row>
    <row r="12" spans="1:6" ht="18.75" hidden="1" customHeight="1" x14ac:dyDescent="0.3">
      <c r="A12" s="202" t="s">
        <v>7</v>
      </c>
      <c r="B12" s="203"/>
      <c r="C12" s="203"/>
      <c r="D12" s="203"/>
      <c r="E12" s="203"/>
      <c r="F12" s="204"/>
    </row>
    <row r="13" spans="1:6" ht="25.5" hidden="1" x14ac:dyDescent="0.3">
      <c r="A13" s="12"/>
      <c r="B13" s="93" t="s">
        <v>139</v>
      </c>
      <c r="C13" s="91"/>
      <c r="D13" s="91"/>
      <c r="E13" s="91">
        <f>C13+D13</f>
        <v>0</v>
      </c>
      <c r="F13" s="94"/>
    </row>
    <row r="14" spans="1:6" s="4" customFormat="1" hidden="1" x14ac:dyDescent="0.3">
      <c r="A14" s="14"/>
      <c r="B14" s="14" t="s">
        <v>4</v>
      </c>
      <c r="C14" s="18"/>
      <c r="D14" s="18">
        <f>SUM(D13:D13)</f>
        <v>0</v>
      </c>
      <c r="E14" s="18"/>
      <c r="F14" s="14"/>
    </row>
    <row r="15" spans="1:6" x14ac:dyDescent="0.3">
      <c r="A15" s="205" t="s">
        <v>5</v>
      </c>
      <c r="B15" s="205"/>
      <c r="C15" s="205"/>
      <c r="D15" s="205"/>
      <c r="E15" s="205"/>
      <c r="F15" s="205"/>
    </row>
    <row r="16" spans="1:6" ht="25.5" x14ac:dyDescent="0.3">
      <c r="A16" s="217" t="s">
        <v>16</v>
      </c>
      <c r="B16" s="219" t="s">
        <v>186</v>
      </c>
      <c r="C16" s="221">
        <v>94543.7</v>
      </c>
      <c r="D16" s="104">
        <f>71.5+5</f>
        <v>76.5</v>
      </c>
      <c r="E16" s="221">
        <f>C16+D16+D17+D18</f>
        <v>100877.59999999999</v>
      </c>
      <c r="F16" s="110" t="s">
        <v>190</v>
      </c>
    </row>
    <row r="17" spans="1:6" ht="63.75" x14ac:dyDescent="0.3">
      <c r="A17" s="227"/>
      <c r="B17" s="228"/>
      <c r="C17" s="226"/>
      <c r="D17" s="104">
        <v>1257.4000000000001</v>
      </c>
      <c r="E17" s="226"/>
      <c r="F17" s="110" t="s">
        <v>187</v>
      </c>
    </row>
    <row r="18" spans="1:6" ht="51" x14ac:dyDescent="0.3">
      <c r="A18" s="218"/>
      <c r="B18" s="220"/>
      <c r="C18" s="222"/>
      <c r="D18" s="104">
        <v>5000</v>
      </c>
      <c r="E18" s="222"/>
      <c r="F18" s="110" t="s">
        <v>166</v>
      </c>
    </row>
    <row r="19" spans="1:6" s="95" customFormat="1" ht="140.25" x14ac:dyDescent="0.3">
      <c r="A19" s="139" t="s">
        <v>3</v>
      </c>
      <c r="B19" s="124" t="s">
        <v>10</v>
      </c>
      <c r="C19" s="140">
        <v>815691</v>
      </c>
      <c r="D19" s="104">
        <f>-29088.5-50000</f>
        <v>-79088.5</v>
      </c>
      <c r="E19" s="140">
        <f>C19+D19</f>
        <v>736602.5</v>
      </c>
      <c r="F19" s="110" t="s">
        <v>188</v>
      </c>
    </row>
    <row r="20" spans="1:6" s="95" customFormat="1" ht="25.5" x14ac:dyDescent="0.3">
      <c r="A20" s="217" t="s">
        <v>9</v>
      </c>
      <c r="B20" s="219" t="s">
        <v>189</v>
      </c>
      <c r="C20" s="221">
        <v>13026</v>
      </c>
      <c r="D20" s="104">
        <v>24</v>
      </c>
      <c r="E20" s="221">
        <f>C20+D20+D21</f>
        <v>13190</v>
      </c>
      <c r="F20" s="110" t="s">
        <v>191</v>
      </c>
    </row>
    <row r="21" spans="1:6" s="95" customFormat="1" ht="25.5" x14ac:dyDescent="0.3">
      <c r="A21" s="218"/>
      <c r="B21" s="220"/>
      <c r="C21" s="222"/>
      <c r="D21" s="104">
        <v>140</v>
      </c>
      <c r="E21" s="222"/>
      <c r="F21" s="110" t="s">
        <v>193</v>
      </c>
    </row>
    <row r="22" spans="1:6" s="95" customFormat="1" ht="25.5" x14ac:dyDescent="0.3">
      <c r="A22" s="217" t="s">
        <v>23</v>
      </c>
      <c r="B22" s="219" t="s">
        <v>26</v>
      </c>
      <c r="C22" s="221">
        <v>228413.9</v>
      </c>
      <c r="D22" s="104">
        <v>5595</v>
      </c>
      <c r="E22" s="221">
        <f>C22+D22+D23</f>
        <v>234908.9</v>
      </c>
      <c r="F22" s="110" t="s">
        <v>192</v>
      </c>
    </row>
    <row r="23" spans="1:6" s="95" customFormat="1" ht="38.25" x14ac:dyDescent="0.3">
      <c r="A23" s="218"/>
      <c r="B23" s="220"/>
      <c r="C23" s="222"/>
      <c r="D23" s="104">
        <v>900</v>
      </c>
      <c r="E23" s="222"/>
      <c r="F23" s="110" t="s">
        <v>194</v>
      </c>
    </row>
    <row r="24" spans="1:6" s="95" customFormat="1" ht="38.25" x14ac:dyDescent="0.3">
      <c r="A24" s="137" t="s">
        <v>24</v>
      </c>
      <c r="B24" s="102" t="s">
        <v>27</v>
      </c>
      <c r="C24" s="138">
        <v>83372</v>
      </c>
      <c r="D24" s="104">
        <v>660.3</v>
      </c>
      <c r="E24" s="138">
        <f t="shared" ref="E24" si="0">C24+D24</f>
        <v>84032.3</v>
      </c>
      <c r="F24" s="110" t="s">
        <v>195</v>
      </c>
    </row>
    <row r="25" spans="1:6" s="95" customFormat="1" ht="38.25" x14ac:dyDescent="0.3">
      <c r="A25" s="217" t="s">
        <v>12</v>
      </c>
      <c r="B25" s="219" t="s">
        <v>13</v>
      </c>
      <c r="C25" s="221">
        <v>23950.799999999999</v>
      </c>
      <c r="D25" s="104">
        <v>175</v>
      </c>
      <c r="E25" s="221">
        <f>C25+D25+D26</f>
        <v>24218.799999999999</v>
      </c>
      <c r="F25" s="110" t="s">
        <v>196</v>
      </c>
    </row>
    <row r="26" spans="1:6" s="95" customFormat="1" ht="51" x14ac:dyDescent="0.3">
      <c r="A26" s="218"/>
      <c r="B26" s="220"/>
      <c r="C26" s="222"/>
      <c r="D26" s="104">
        <v>93</v>
      </c>
      <c r="E26" s="222"/>
      <c r="F26" s="110" t="s">
        <v>174</v>
      </c>
    </row>
    <row r="27" spans="1:6" s="3" customFormat="1" x14ac:dyDescent="0.3">
      <c r="A27" s="19"/>
      <c r="B27" s="15" t="s">
        <v>4</v>
      </c>
      <c r="C27" s="18"/>
      <c r="D27" s="18">
        <f>SUM(D16:D26)</f>
        <v>-65167.3</v>
      </c>
      <c r="E27" s="18"/>
      <c r="F27" s="20"/>
    </row>
    <row r="28" spans="1:6" x14ac:dyDescent="0.3">
      <c r="A28" s="21" t="s">
        <v>92</v>
      </c>
      <c r="B28" s="21"/>
      <c r="C28" s="21"/>
      <c r="D28" s="86" t="s">
        <v>95</v>
      </c>
      <c r="E28" s="86"/>
      <c r="F28" s="86"/>
    </row>
    <row r="29" spans="1:6" x14ac:dyDescent="0.3">
      <c r="A29" s="5"/>
      <c r="B29" s="6"/>
      <c r="C29" s="7"/>
      <c r="D29" s="7"/>
      <c r="E29" s="7"/>
      <c r="F29" s="6"/>
    </row>
    <row r="30" spans="1:6" x14ac:dyDescent="0.3">
      <c r="A30" s="5"/>
      <c r="B30" s="6"/>
      <c r="C30" s="7"/>
      <c r="D30" s="7"/>
      <c r="E30" s="7"/>
      <c r="F30" s="6"/>
    </row>
    <row r="31" spans="1:6" x14ac:dyDescent="0.3">
      <c r="A31" s="5"/>
      <c r="B31" s="6"/>
      <c r="C31" s="7"/>
      <c r="D31" s="7"/>
      <c r="E31" s="7"/>
      <c r="F31" s="6"/>
    </row>
    <row r="32" spans="1:6" x14ac:dyDescent="0.3">
      <c r="A32" s="5"/>
      <c r="B32" s="6"/>
      <c r="C32" s="7"/>
      <c r="D32" s="7"/>
      <c r="E32" s="7"/>
      <c r="F32" s="6"/>
    </row>
    <row r="33" spans="1:6" x14ac:dyDescent="0.3">
      <c r="A33" s="5"/>
      <c r="B33" s="6"/>
      <c r="C33" s="7"/>
      <c r="D33" s="7"/>
      <c r="E33" s="7"/>
      <c r="F33" s="6"/>
    </row>
    <row r="34" spans="1:6" x14ac:dyDescent="0.3">
      <c r="A34" s="5"/>
      <c r="B34" s="6"/>
      <c r="C34" s="7"/>
      <c r="D34" s="7"/>
      <c r="E34" s="7"/>
      <c r="F34" s="6"/>
    </row>
    <row r="35" spans="1:6" x14ac:dyDescent="0.3">
      <c r="A35" s="5"/>
      <c r="B35" s="6"/>
      <c r="C35" s="7"/>
      <c r="D35" s="7"/>
      <c r="E35" s="7"/>
      <c r="F35" s="6"/>
    </row>
  </sheetData>
  <mergeCells count="25">
    <mergeCell ref="A2:F2"/>
    <mergeCell ref="A5:F5"/>
    <mergeCell ref="A7:F7"/>
    <mergeCell ref="A12:F12"/>
    <mergeCell ref="A15:F15"/>
    <mergeCell ref="E8:E9"/>
    <mergeCell ref="C8:C9"/>
    <mergeCell ref="B8:B9"/>
    <mergeCell ref="A8:A9"/>
    <mergeCell ref="A16:A18"/>
    <mergeCell ref="B16:B18"/>
    <mergeCell ref="C16:C18"/>
    <mergeCell ref="E16:E18"/>
    <mergeCell ref="A20:A21"/>
    <mergeCell ref="B20:B21"/>
    <mergeCell ref="C20:C21"/>
    <mergeCell ref="E20:E21"/>
    <mergeCell ref="A22:A23"/>
    <mergeCell ref="B22:B23"/>
    <mergeCell ref="C22:C23"/>
    <mergeCell ref="E22:E23"/>
    <mergeCell ref="A25:A26"/>
    <mergeCell ref="B25:B26"/>
    <mergeCell ref="C25:C26"/>
    <mergeCell ref="E25:E26"/>
  </mergeCells>
  <hyperlinks>
    <hyperlink ref="D28"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fitToHeight="2" orientation="landscape" r:id="rId1"/>
  <rowBreaks count="1" manualBreakCount="1">
    <brk id="1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8"/>
  <sheetViews>
    <sheetView zoomScale="145" zoomScaleNormal="145" workbookViewId="0">
      <pane ySplit="4" topLeftCell="A5" activePane="bottomLeft" state="frozen"/>
      <selection pane="bottomLeft" activeCell="B8" sqref="B8"/>
    </sheetView>
  </sheetViews>
  <sheetFormatPr defaultRowHeight="16.5" x14ac:dyDescent="0.3"/>
  <cols>
    <col min="1" max="1" width="7.140625" style="90" customWidth="1"/>
    <col min="2" max="2" width="31" style="90" customWidth="1"/>
    <col min="3" max="3" width="13.140625" style="90" customWidth="1"/>
    <col min="4" max="4" width="10.85546875" style="90" customWidth="1"/>
    <col min="5" max="5" width="13.5703125" style="90" customWidth="1"/>
    <col min="6" max="6" width="53.5703125" style="90" customWidth="1"/>
    <col min="7" max="16384" width="9.140625" style="90"/>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201</v>
      </c>
      <c r="B5" s="200"/>
      <c r="C5" s="200"/>
      <c r="D5" s="200"/>
      <c r="E5" s="200"/>
      <c r="F5" s="201"/>
    </row>
    <row r="6" spans="1:6" x14ac:dyDescent="0.3">
      <c r="A6" s="10" t="s">
        <v>8</v>
      </c>
      <c r="B6" s="11"/>
      <c r="C6" s="86" t="s">
        <v>96</v>
      </c>
      <c r="D6" s="87"/>
      <c r="E6" s="88"/>
      <c r="F6" s="22"/>
    </row>
    <row r="7" spans="1:6" x14ac:dyDescent="0.3">
      <c r="A7" s="202" t="s">
        <v>6</v>
      </c>
      <c r="B7" s="203"/>
      <c r="C7" s="203"/>
      <c r="D7" s="203"/>
      <c r="E7" s="203"/>
      <c r="F7" s="204"/>
    </row>
    <row r="8" spans="1:6" ht="38.25" customHeight="1" x14ac:dyDescent="0.3">
      <c r="A8" s="157"/>
      <c r="B8" s="158" t="s">
        <v>102</v>
      </c>
      <c r="C8" s="149">
        <v>58215.3</v>
      </c>
      <c r="D8" s="30">
        <v>8335.7999999999993</v>
      </c>
      <c r="E8" s="149">
        <f>C8+D8</f>
        <v>66551.100000000006</v>
      </c>
      <c r="F8" s="26"/>
    </row>
    <row r="9" spans="1:6" ht="51" x14ac:dyDescent="0.3">
      <c r="A9" s="28"/>
      <c r="B9" s="93" t="s">
        <v>202</v>
      </c>
      <c r="C9" s="30">
        <v>0</v>
      </c>
      <c r="D9" s="30">
        <v>5279.7</v>
      </c>
      <c r="E9" s="30">
        <f>C9+D9</f>
        <v>5279.7</v>
      </c>
      <c r="F9" s="26"/>
    </row>
    <row r="10" spans="1:6" x14ac:dyDescent="0.3">
      <c r="A10" s="14"/>
      <c r="B10" s="15" t="s">
        <v>4</v>
      </c>
      <c r="C10" s="16"/>
      <c r="D10" s="16">
        <f>SUM(D8:D9)</f>
        <v>13615.5</v>
      </c>
      <c r="E10" s="16"/>
      <c r="F10" s="17"/>
    </row>
    <row r="11" spans="1:6" ht="18.75" hidden="1" customHeight="1" x14ac:dyDescent="0.3">
      <c r="A11" s="202" t="s">
        <v>7</v>
      </c>
      <c r="B11" s="203"/>
      <c r="C11" s="203"/>
      <c r="D11" s="203"/>
      <c r="E11" s="203"/>
      <c r="F11" s="204"/>
    </row>
    <row r="12" spans="1:6" ht="25.5" hidden="1" x14ac:dyDescent="0.3">
      <c r="A12" s="12"/>
      <c r="B12" s="93" t="s">
        <v>139</v>
      </c>
      <c r="C12" s="91"/>
      <c r="D12" s="91"/>
      <c r="E12" s="91">
        <f>C12+D12</f>
        <v>0</v>
      </c>
      <c r="F12" s="94"/>
    </row>
    <row r="13" spans="1:6" s="4" customFormat="1" hidden="1" x14ac:dyDescent="0.3">
      <c r="A13" s="14"/>
      <c r="B13" s="14" t="s">
        <v>4</v>
      </c>
      <c r="C13" s="18"/>
      <c r="D13" s="18">
        <f>SUM(D12:D12)</f>
        <v>0</v>
      </c>
      <c r="E13" s="18"/>
      <c r="F13" s="14"/>
    </row>
    <row r="14" spans="1:6" x14ac:dyDescent="0.3">
      <c r="A14" s="205" t="s">
        <v>5</v>
      </c>
      <c r="B14" s="205"/>
      <c r="C14" s="205"/>
      <c r="D14" s="205"/>
      <c r="E14" s="205"/>
      <c r="F14" s="205"/>
    </row>
    <row r="15" spans="1:6" ht="51" x14ac:dyDescent="0.3">
      <c r="A15" s="145" t="s">
        <v>16</v>
      </c>
      <c r="B15" s="102" t="s">
        <v>186</v>
      </c>
      <c r="C15" s="146">
        <v>100877.6</v>
      </c>
      <c r="D15" s="104">
        <v>6410</v>
      </c>
      <c r="E15" s="146">
        <f>C15+D15</f>
        <v>107287.6</v>
      </c>
      <c r="F15" s="110" t="s">
        <v>166</v>
      </c>
    </row>
    <row r="16" spans="1:6" s="95" customFormat="1" x14ac:dyDescent="0.3">
      <c r="A16" s="147" t="s">
        <v>203</v>
      </c>
      <c r="B16" s="124" t="s">
        <v>204</v>
      </c>
      <c r="C16" s="148">
        <v>0</v>
      </c>
      <c r="D16" s="104">
        <v>300</v>
      </c>
      <c r="E16" s="148">
        <f>C16+D16</f>
        <v>300</v>
      </c>
      <c r="F16" s="110" t="s">
        <v>205</v>
      </c>
    </row>
    <row r="17" spans="1:6" s="95" customFormat="1" x14ac:dyDescent="0.3">
      <c r="A17" s="217" t="s">
        <v>23</v>
      </c>
      <c r="B17" s="219" t="s">
        <v>26</v>
      </c>
      <c r="C17" s="221">
        <f>234908.9-2885.6</f>
        <v>232023.3</v>
      </c>
      <c r="D17" s="104">
        <v>-300</v>
      </c>
      <c r="E17" s="221">
        <f>C17+D17+D18</f>
        <v>237928.8</v>
      </c>
      <c r="F17" s="110" t="s">
        <v>205</v>
      </c>
    </row>
    <row r="18" spans="1:6" s="95" customFormat="1" ht="76.5" x14ac:dyDescent="0.3">
      <c r="A18" s="218"/>
      <c r="B18" s="220"/>
      <c r="C18" s="222"/>
      <c r="D18" s="104">
        <v>6205.5</v>
      </c>
      <c r="E18" s="222"/>
      <c r="F18" s="110" t="s">
        <v>206</v>
      </c>
    </row>
    <row r="19" spans="1:6" s="95" customFormat="1" ht="51" x14ac:dyDescent="0.3">
      <c r="A19" s="145" t="s">
        <v>12</v>
      </c>
      <c r="B19" s="102" t="s">
        <v>13</v>
      </c>
      <c r="C19" s="146">
        <v>24218.799999999999</v>
      </c>
      <c r="D19" s="104">
        <v>1000</v>
      </c>
      <c r="E19" s="146">
        <f>C19+D19</f>
        <v>25218.799999999999</v>
      </c>
      <c r="F19" s="110" t="s">
        <v>207</v>
      </c>
    </row>
    <row r="20" spans="1:6" s="3" customFormat="1" x14ac:dyDescent="0.3">
      <c r="A20" s="19"/>
      <c r="B20" s="15" t="s">
        <v>4</v>
      </c>
      <c r="C20" s="18"/>
      <c r="D20" s="18">
        <f>SUM(D15:D19)</f>
        <v>13615.5</v>
      </c>
      <c r="E20" s="18"/>
      <c r="F20" s="20"/>
    </row>
    <row r="21" spans="1:6" x14ac:dyDescent="0.3">
      <c r="A21" s="21" t="s">
        <v>92</v>
      </c>
      <c r="B21" s="21"/>
      <c r="C21" s="21"/>
      <c r="D21" s="86" t="s">
        <v>95</v>
      </c>
      <c r="E21" s="86"/>
      <c r="F21" s="86"/>
    </row>
    <row r="22" spans="1:6" x14ac:dyDescent="0.3">
      <c r="A22" s="5"/>
      <c r="B22" s="6"/>
      <c r="C22" s="7"/>
      <c r="D22" s="7"/>
      <c r="E22" s="7"/>
      <c r="F22" s="6"/>
    </row>
    <row r="23" spans="1:6" x14ac:dyDescent="0.3">
      <c r="A23" s="5"/>
      <c r="B23" s="6"/>
      <c r="C23" s="7"/>
      <c r="D23" s="7"/>
      <c r="E23" s="7"/>
      <c r="F23" s="6"/>
    </row>
    <row r="24" spans="1:6" x14ac:dyDescent="0.3">
      <c r="A24" s="5"/>
      <c r="B24" s="6"/>
      <c r="C24" s="7"/>
      <c r="D24" s="7"/>
      <c r="E24" s="7"/>
      <c r="F24" s="6"/>
    </row>
    <row r="25" spans="1:6" x14ac:dyDescent="0.3">
      <c r="A25" s="5"/>
      <c r="B25" s="6"/>
      <c r="C25" s="7"/>
      <c r="D25" s="7"/>
      <c r="E25" s="7"/>
      <c r="F25" s="6"/>
    </row>
    <row r="26" spans="1:6" x14ac:dyDescent="0.3">
      <c r="A26" s="5"/>
      <c r="B26" s="6"/>
      <c r="C26" s="7"/>
      <c r="D26" s="7"/>
      <c r="E26" s="7"/>
      <c r="F26" s="6"/>
    </row>
    <row r="27" spans="1:6" x14ac:dyDescent="0.3">
      <c r="A27" s="5"/>
      <c r="B27" s="6"/>
      <c r="C27" s="7"/>
      <c r="D27" s="7"/>
      <c r="E27" s="7"/>
      <c r="F27" s="6"/>
    </row>
    <row r="28" spans="1:6" x14ac:dyDescent="0.3">
      <c r="A28" s="5"/>
      <c r="B28" s="6"/>
      <c r="C28" s="7"/>
      <c r="D28" s="7"/>
      <c r="E28" s="7"/>
      <c r="F28" s="6"/>
    </row>
  </sheetData>
  <mergeCells count="9">
    <mergeCell ref="A2:F2"/>
    <mergeCell ref="A5:F5"/>
    <mergeCell ref="A7:F7"/>
    <mergeCell ref="A17:A18"/>
    <mergeCell ref="B17:B18"/>
    <mergeCell ref="C17:C18"/>
    <mergeCell ref="E17:E18"/>
    <mergeCell ref="A11:F11"/>
    <mergeCell ref="A14:F14"/>
  </mergeCells>
  <hyperlinks>
    <hyperlink ref="D21"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zoomScale="145" zoomScaleNormal="145" workbookViewId="0">
      <pane ySplit="4" topLeftCell="A5" activePane="bottomLeft" state="frozen"/>
      <selection pane="bottomLeft" activeCell="D19" sqref="D19"/>
    </sheetView>
  </sheetViews>
  <sheetFormatPr defaultRowHeight="16.5" x14ac:dyDescent="0.3"/>
  <cols>
    <col min="1" max="1" width="7.140625" style="90" customWidth="1"/>
    <col min="2" max="2" width="31" style="90" customWidth="1"/>
    <col min="3" max="3" width="13.140625" style="90" customWidth="1"/>
    <col min="4" max="4" width="10.85546875" style="90" customWidth="1"/>
    <col min="5" max="5" width="13.5703125" style="90" customWidth="1"/>
    <col min="6" max="6" width="53.5703125" style="90" customWidth="1"/>
    <col min="7" max="16384" width="9.140625" style="90"/>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212</v>
      </c>
      <c r="B5" s="200"/>
      <c r="C5" s="200"/>
      <c r="D5" s="200"/>
      <c r="E5" s="200"/>
      <c r="F5" s="201"/>
    </row>
    <row r="6" spans="1:6" x14ac:dyDescent="0.3">
      <c r="A6" s="10" t="s">
        <v>8</v>
      </c>
      <c r="B6" s="11"/>
      <c r="C6" s="86" t="s">
        <v>96</v>
      </c>
      <c r="D6" s="87"/>
      <c r="E6" s="88"/>
      <c r="F6" s="22"/>
    </row>
    <row r="7" spans="1:6" x14ac:dyDescent="0.3">
      <c r="A7" s="202" t="s">
        <v>6</v>
      </c>
      <c r="B7" s="203"/>
      <c r="C7" s="203"/>
      <c r="D7" s="203"/>
      <c r="E7" s="203"/>
      <c r="F7" s="204"/>
    </row>
    <row r="8" spans="1:6" ht="38.25" customHeight="1" x14ac:dyDescent="0.3">
      <c r="A8" s="157"/>
      <c r="B8" s="158" t="s">
        <v>76</v>
      </c>
      <c r="C8" s="156">
        <v>5052</v>
      </c>
      <c r="D8" s="30">
        <v>1364.3</v>
      </c>
      <c r="E8" s="156">
        <f>C8+D8</f>
        <v>6416.3</v>
      </c>
      <c r="F8" s="26"/>
    </row>
    <row r="9" spans="1:6" x14ac:dyDescent="0.3">
      <c r="A9" s="14"/>
      <c r="B9" s="15" t="s">
        <v>4</v>
      </c>
      <c r="C9" s="16"/>
      <c r="D9" s="16">
        <f>SUM(D8:D8)</f>
        <v>1364.3</v>
      </c>
      <c r="E9" s="16"/>
      <c r="F9" s="17"/>
    </row>
    <row r="10" spans="1:6" ht="18.75" hidden="1" customHeight="1" x14ac:dyDescent="0.3">
      <c r="A10" s="202" t="s">
        <v>7</v>
      </c>
      <c r="B10" s="203"/>
      <c r="C10" s="203"/>
      <c r="D10" s="203"/>
      <c r="E10" s="203"/>
      <c r="F10" s="204"/>
    </row>
    <row r="11" spans="1:6" ht="25.5" hidden="1" x14ac:dyDescent="0.3">
      <c r="A11" s="12"/>
      <c r="B11" s="93" t="s">
        <v>139</v>
      </c>
      <c r="C11" s="91"/>
      <c r="D11" s="91"/>
      <c r="E11" s="91">
        <f>C11+D11</f>
        <v>0</v>
      </c>
      <c r="F11" s="94"/>
    </row>
    <row r="12" spans="1:6" s="4" customFormat="1" hidden="1" x14ac:dyDescent="0.3">
      <c r="A12" s="14"/>
      <c r="B12" s="14" t="s">
        <v>4</v>
      </c>
      <c r="C12" s="18"/>
      <c r="D12" s="18">
        <f>SUM(D11:D11)</f>
        <v>0</v>
      </c>
      <c r="E12" s="18"/>
      <c r="F12" s="14"/>
    </row>
    <row r="13" spans="1:6" x14ac:dyDescent="0.3">
      <c r="A13" s="205" t="s">
        <v>5</v>
      </c>
      <c r="B13" s="205"/>
      <c r="C13" s="205"/>
      <c r="D13" s="205"/>
      <c r="E13" s="205"/>
      <c r="F13" s="205"/>
    </row>
    <row r="14" spans="1:6" ht="51" x14ac:dyDescent="0.3">
      <c r="A14" s="151" t="s">
        <v>3</v>
      </c>
      <c r="B14" s="102" t="s">
        <v>10</v>
      </c>
      <c r="C14" s="152">
        <f>739488.1+16211.8</f>
        <v>755699.9</v>
      </c>
      <c r="D14" s="104">
        <v>633</v>
      </c>
      <c r="E14" s="152">
        <f>C14+D14</f>
        <v>756332.9</v>
      </c>
      <c r="F14" s="110" t="s">
        <v>213</v>
      </c>
    </row>
    <row r="15" spans="1:6" s="95" customFormat="1" ht="38.25" x14ac:dyDescent="0.3">
      <c r="A15" s="217" t="s">
        <v>9</v>
      </c>
      <c r="B15" s="219" t="s">
        <v>189</v>
      </c>
      <c r="C15" s="221">
        <v>13190</v>
      </c>
      <c r="D15" s="104">
        <f>116+3.9</f>
        <v>119.9</v>
      </c>
      <c r="E15" s="221">
        <f>C15+D15+D16</f>
        <v>13603.9</v>
      </c>
      <c r="F15" s="110" t="s">
        <v>214</v>
      </c>
    </row>
    <row r="16" spans="1:6" s="95" customFormat="1" ht="38.25" x14ac:dyDescent="0.3">
      <c r="A16" s="218"/>
      <c r="B16" s="220"/>
      <c r="C16" s="222"/>
      <c r="D16" s="104">
        <v>294</v>
      </c>
      <c r="E16" s="222"/>
      <c r="F16" s="110" t="s">
        <v>215</v>
      </c>
    </row>
    <row r="17" spans="1:6" s="95" customFormat="1" ht="51" x14ac:dyDescent="0.3">
      <c r="A17" s="154" t="s">
        <v>32</v>
      </c>
      <c r="B17" s="155" t="s">
        <v>216</v>
      </c>
      <c r="C17" s="153">
        <v>14945.1</v>
      </c>
      <c r="D17" s="104">
        <v>117.4</v>
      </c>
      <c r="E17" s="153">
        <f>C17+D17</f>
        <v>15062.5</v>
      </c>
      <c r="F17" s="110" t="s">
        <v>217</v>
      </c>
    </row>
    <row r="18" spans="1:6" s="95" customFormat="1" ht="38.25" x14ac:dyDescent="0.3">
      <c r="A18" s="151" t="s">
        <v>24</v>
      </c>
      <c r="B18" s="102" t="s">
        <v>27</v>
      </c>
      <c r="C18" s="152">
        <v>84032.3</v>
      </c>
      <c r="D18" s="104">
        <v>200</v>
      </c>
      <c r="E18" s="152">
        <f>C18+D18</f>
        <v>84232.3</v>
      </c>
      <c r="F18" s="110" t="s">
        <v>152</v>
      </c>
    </row>
    <row r="19" spans="1:6" s="3" customFormat="1" x14ac:dyDescent="0.3">
      <c r="A19" s="19"/>
      <c r="B19" s="15" t="s">
        <v>4</v>
      </c>
      <c r="C19" s="18"/>
      <c r="D19" s="18">
        <f>SUM(D14:D18)</f>
        <v>1364.3000000000002</v>
      </c>
      <c r="E19" s="18"/>
      <c r="F19" s="20"/>
    </row>
    <row r="20" spans="1:6" x14ac:dyDescent="0.3">
      <c r="A20" s="21" t="s">
        <v>92</v>
      </c>
      <c r="B20" s="21"/>
      <c r="C20" s="21"/>
      <c r="D20" s="86" t="s">
        <v>95</v>
      </c>
      <c r="E20" s="86"/>
      <c r="F20" s="86"/>
    </row>
    <row r="21" spans="1:6" x14ac:dyDescent="0.3">
      <c r="A21" s="5"/>
      <c r="B21" s="6"/>
      <c r="C21" s="7"/>
      <c r="D21" s="7"/>
      <c r="E21" s="7"/>
      <c r="F21" s="6"/>
    </row>
    <row r="22" spans="1:6" x14ac:dyDescent="0.3">
      <c r="A22" s="5"/>
      <c r="B22" s="6"/>
      <c r="C22" s="7"/>
      <c r="D22" s="7"/>
      <c r="E22" s="7"/>
      <c r="F22" s="6"/>
    </row>
    <row r="23" spans="1:6" x14ac:dyDescent="0.3">
      <c r="A23" s="5"/>
      <c r="B23" s="6"/>
      <c r="C23" s="7"/>
      <c r="D23" s="7"/>
      <c r="E23" s="7"/>
      <c r="F23" s="6"/>
    </row>
    <row r="24" spans="1:6" x14ac:dyDescent="0.3">
      <c r="A24" s="5"/>
      <c r="B24" s="6"/>
      <c r="C24" s="7"/>
      <c r="D24" s="7"/>
      <c r="E24" s="7"/>
      <c r="F24" s="6"/>
    </row>
    <row r="25" spans="1:6" x14ac:dyDescent="0.3">
      <c r="A25" s="5"/>
      <c r="B25" s="6"/>
      <c r="C25" s="7"/>
      <c r="D25" s="7"/>
      <c r="E25" s="7"/>
      <c r="F25" s="6"/>
    </row>
    <row r="26" spans="1:6" x14ac:dyDescent="0.3">
      <c r="A26" s="5"/>
      <c r="B26" s="6"/>
      <c r="C26" s="7"/>
      <c r="D26" s="7"/>
      <c r="E26" s="7"/>
      <c r="F26" s="6"/>
    </row>
    <row r="27" spans="1:6" x14ac:dyDescent="0.3">
      <c r="A27" s="5"/>
      <c r="B27" s="6"/>
      <c r="C27" s="7"/>
      <c r="D27" s="7"/>
      <c r="E27" s="7"/>
      <c r="F27" s="6"/>
    </row>
  </sheetData>
  <mergeCells count="9">
    <mergeCell ref="A15:A16"/>
    <mergeCell ref="B15:B16"/>
    <mergeCell ref="C15:C16"/>
    <mergeCell ref="E15:E16"/>
    <mergeCell ref="A2:F2"/>
    <mergeCell ref="A5:F5"/>
    <mergeCell ref="A7:F7"/>
    <mergeCell ref="A10:F10"/>
    <mergeCell ref="A13:F13"/>
  </mergeCells>
  <hyperlinks>
    <hyperlink ref="D20"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topLeftCell="C1" zoomScale="145" zoomScaleNormal="145" workbookViewId="0">
      <pane ySplit="4" topLeftCell="A7" activePane="bottomLeft" state="frozen"/>
      <selection pane="bottomLeft" activeCell="F16" sqref="F16"/>
    </sheetView>
  </sheetViews>
  <sheetFormatPr defaultRowHeight="16.5" x14ac:dyDescent="0.3"/>
  <cols>
    <col min="1" max="1" width="7.140625" style="90" customWidth="1"/>
    <col min="2" max="2" width="31" style="90" customWidth="1"/>
    <col min="3" max="3" width="13.140625" style="90" customWidth="1"/>
    <col min="4" max="4" width="10.85546875" style="90" customWidth="1"/>
    <col min="5" max="5" width="13.5703125" style="90" customWidth="1"/>
    <col min="6" max="6" width="53.5703125" style="90" customWidth="1"/>
    <col min="7" max="16384" width="9.140625" style="90"/>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226</v>
      </c>
      <c r="B5" s="200"/>
      <c r="C5" s="200"/>
      <c r="D5" s="200"/>
      <c r="E5" s="200"/>
      <c r="F5" s="201"/>
    </row>
    <row r="6" spans="1:6" x14ac:dyDescent="0.3">
      <c r="A6" s="10" t="s">
        <v>8</v>
      </c>
      <c r="B6" s="11"/>
      <c r="C6" s="86" t="s">
        <v>96</v>
      </c>
      <c r="D6" s="87"/>
      <c r="E6" s="88"/>
      <c r="F6" s="22"/>
    </row>
    <row r="7" spans="1:6" x14ac:dyDescent="0.3">
      <c r="A7" s="202" t="s">
        <v>6</v>
      </c>
      <c r="B7" s="203"/>
      <c r="C7" s="203"/>
      <c r="D7" s="203"/>
      <c r="E7" s="203"/>
      <c r="F7" s="204"/>
    </row>
    <row r="8" spans="1:6" ht="38.25" customHeight="1" x14ac:dyDescent="0.3">
      <c r="A8" s="157"/>
      <c r="B8" s="158" t="s">
        <v>102</v>
      </c>
      <c r="C8" s="162">
        <v>66551.100000000006</v>
      </c>
      <c r="D8" s="30">
        <v>9493.7999999999993</v>
      </c>
      <c r="E8" s="162">
        <f>C8+D8</f>
        <v>76044.900000000009</v>
      </c>
      <c r="F8" s="26"/>
    </row>
    <row r="9" spans="1:6" ht="25.5" x14ac:dyDescent="0.3">
      <c r="A9" s="157"/>
      <c r="B9" s="158" t="s">
        <v>111</v>
      </c>
      <c r="C9" s="162">
        <v>900</v>
      </c>
      <c r="D9" s="30">
        <v>700</v>
      </c>
      <c r="E9" s="162">
        <f>C9+D9</f>
        <v>1600</v>
      </c>
      <c r="F9" s="26"/>
    </row>
    <row r="10" spans="1:6" x14ac:dyDescent="0.3">
      <c r="A10" s="14"/>
      <c r="B10" s="15" t="s">
        <v>4</v>
      </c>
      <c r="C10" s="16"/>
      <c r="D10" s="16">
        <f>SUM(D8:D9)</f>
        <v>10193.799999999999</v>
      </c>
      <c r="E10" s="16"/>
      <c r="F10" s="17"/>
    </row>
    <row r="11" spans="1:6" ht="18.75" hidden="1" customHeight="1" x14ac:dyDescent="0.3">
      <c r="A11" s="202" t="s">
        <v>7</v>
      </c>
      <c r="B11" s="203"/>
      <c r="C11" s="203"/>
      <c r="D11" s="203"/>
      <c r="E11" s="203"/>
      <c r="F11" s="204"/>
    </row>
    <row r="12" spans="1:6" ht="25.5" hidden="1" x14ac:dyDescent="0.3">
      <c r="A12" s="12"/>
      <c r="B12" s="93" t="s">
        <v>139</v>
      </c>
      <c r="C12" s="91"/>
      <c r="D12" s="91"/>
      <c r="E12" s="91">
        <f>C12+D12</f>
        <v>0</v>
      </c>
      <c r="F12" s="94"/>
    </row>
    <row r="13" spans="1:6" s="4" customFormat="1" hidden="1" x14ac:dyDescent="0.3">
      <c r="A13" s="14"/>
      <c r="B13" s="14" t="s">
        <v>4</v>
      </c>
      <c r="C13" s="18"/>
      <c r="D13" s="18">
        <f>SUM(D12:D12)</f>
        <v>0</v>
      </c>
      <c r="E13" s="18"/>
      <c r="F13" s="14"/>
    </row>
    <row r="14" spans="1:6" x14ac:dyDescent="0.3">
      <c r="A14" s="205" t="s">
        <v>5</v>
      </c>
      <c r="B14" s="205"/>
      <c r="C14" s="205"/>
      <c r="D14" s="205"/>
      <c r="E14" s="205"/>
      <c r="F14" s="205"/>
    </row>
    <row r="15" spans="1:6" ht="38.25" x14ac:dyDescent="0.3">
      <c r="A15" s="160" t="s">
        <v>16</v>
      </c>
      <c r="B15" s="124" t="s">
        <v>186</v>
      </c>
      <c r="C15" s="161">
        <f>107287.6-480</f>
        <v>106807.6</v>
      </c>
      <c r="D15" s="104">
        <v>3181.5</v>
      </c>
      <c r="E15" s="161">
        <f>C15+D15+D16</f>
        <v>110469.1</v>
      </c>
      <c r="F15" s="110" t="s">
        <v>224</v>
      </c>
    </row>
    <row r="16" spans="1:6" s="95" customFormat="1" ht="25.5" x14ac:dyDescent="0.3">
      <c r="A16" s="160" t="s">
        <v>9</v>
      </c>
      <c r="B16" s="124" t="s">
        <v>189</v>
      </c>
      <c r="C16" s="161">
        <v>13603.9</v>
      </c>
      <c r="D16" s="104">
        <v>480</v>
      </c>
      <c r="E16" s="161">
        <f>C16+D16+D17</f>
        <v>19916.2</v>
      </c>
      <c r="F16" s="110" t="s">
        <v>221</v>
      </c>
    </row>
    <row r="17" spans="1:6" s="95" customFormat="1" ht="38.25" x14ac:dyDescent="0.3">
      <c r="A17" s="223" t="s">
        <v>23</v>
      </c>
      <c r="B17" s="235" t="s">
        <v>26</v>
      </c>
      <c r="C17" s="225">
        <f>221717+114.3</f>
        <v>221831.3</v>
      </c>
      <c r="D17" s="104">
        <v>5832.3</v>
      </c>
      <c r="E17" s="225">
        <f>C17+D17+D18</f>
        <v>228363.59999999998</v>
      </c>
      <c r="F17" s="110" t="s">
        <v>222</v>
      </c>
    </row>
    <row r="18" spans="1:6" s="95" customFormat="1" ht="25.5" x14ac:dyDescent="0.3">
      <c r="A18" s="223"/>
      <c r="B18" s="235"/>
      <c r="C18" s="225"/>
      <c r="D18" s="104">
        <v>700</v>
      </c>
      <c r="E18" s="225"/>
      <c r="F18" s="110" t="s">
        <v>223</v>
      </c>
    </row>
    <row r="19" spans="1:6" s="3" customFormat="1" x14ac:dyDescent="0.3">
      <c r="A19" s="19"/>
      <c r="B19" s="15" t="s">
        <v>4</v>
      </c>
      <c r="C19" s="18"/>
      <c r="D19" s="18">
        <f>SUM(D15:D18)</f>
        <v>10193.799999999999</v>
      </c>
      <c r="E19" s="18"/>
      <c r="F19" s="20"/>
    </row>
    <row r="20" spans="1:6" x14ac:dyDescent="0.3">
      <c r="A20" s="21" t="s">
        <v>92</v>
      </c>
      <c r="B20" s="21"/>
      <c r="C20" s="21"/>
      <c r="D20" s="86" t="s">
        <v>95</v>
      </c>
      <c r="E20" s="86"/>
      <c r="F20" s="86"/>
    </row>
    <row r="21" spans="1:6" x14ac:dyDescent="0.3">
      <c r="A21" s="5"/>
      <c r="B21" s="6"/>
      <c r="C21" s="7"/>
      <c r="D21" s="7"/>
      <c r="E21" s="7"/>
      <c r="F21" s="6"/>
    </row>
    <row r="22" spans="1:6" x14ac:dyDescent="0.3">
      <c r="A22" s="5"/>
      <c r="B22" s="6"/>
      <c r="C22" s="7"/>
      <c r="D22" s="7"/>
      <c r="E22" s="7"/>
      <c r="F22" s="6"/>
    </row>
    <row r="23" spans="1:6" x14ac:dyDescent="0.3">
      <c r="A23" s="5"/>
      <c r="B23" s="6"/>
      <c r="C23" s="7"/>
      <c r="D23" s="7"/>
      <c r="E23" s="7"/>
      <c r="F23" s="6"/>
    </row>
    <row r="24" spans="1:6" x14ac:dyDescent="0.3">
      <c r="A24" s="5"/>
      <c r="B24" s="6"/>
      <c r="C24" s="7"/>
      <c r="D24" s="7"/>
      <c r="E24" s="7"/>
      <c r="F24" s="6"/>
    </row>
    <row r="25" spans="1:6" x14ac:dyDescent="0.3">
      <c r="A25" s="5"/>
      <c r="B25" s="6"/>
      <c r="C25" s="7"/>
      <c r="D25" s="7"/>
      <c r="E25" s="7"/>
      <c r="F25" s="6"/>
    </row>
    <row r="26" spans="1:6" x14ac:dyDescent="0.3">
      <c r="A26" s="5"/>
      <c r="B26" s="6"/>
      <c r="C26" s="7"/>
      <c r="D26" s="7"/>
      <c r="E26" s="7"/>
      <c r="F26" s="6"/>
    </row>
    <row r="27" spans="1:6" x14ac:dyDescent="0.3">
      <c r="A27" s="5"/>
      <c r="B27" s="6"/>
      <c r="C27" s="7"/>
      <c r="D27" s="7"/>
      <c r="E27" s="7"/>
      <c r="F27" s="6"/>
    </row>
  </sheetData>
  <mergeCells count="9">
    <mergeCell ref="B17:B18"/>
    <mergeCell ref="C17:C18"/>
    <mergeCell ref="E17:E18"/>
    <mergeCell ref="A2:F2"/>
    <mergeCell ref="A5:F5"/>
    <mergeCell ref="A7:F7"/>
    <mergeCell ref="A11:F11"/>
    <mergeCell ref="A14:F14"/>
    <mergeCell ref="A17:A18"/>
  </mergeCells>
  <hyperlinks>
    <hyperlink ref="D20"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5"/>
  <sheetViews>
    <sheetView zoomScale="145" zoomScaleNormal="145" workbookViewId="0">
      <pane ySplit="4" topLeftCell="A5" activePane="bottomLeft" state="frozen"/>
      <selection pane="bottomLeft" activeCell="D1" sqref="D1"/>
    </sheetView>
  </sheetViews>
  <sheetFormatPr defaultRowHeight="16.5" x14ac:dyDescent="0.3"/>
  <cols>
    <col min="1" max="1" width="7.140625" style="90" customWidth="1"/>
    <col min="2" max="2" width="31" style="90" customWidth="1"/>
    <col min="3" max="3" width="13.140625" style="90" customWidth="1"/>
    <col min="4" max="4" width="10.85546875" style="90" customWidth="1"/>
    <col min="5" max="5" width="13.5703125" style="90" customWidth="1"/>
    <col min="6" max="6" width="53.5703125" style="90" customWidth="1"/>
    <col min="7" max="16384" width="9.140625" style="90"/>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228</v>
      </c>
      <c r="B5" s="200"/>
      <c r="C5" s="200"/>
      <c r="D5" s="200"/>
      <c r="E5" s="200"/>
      <c r="F5" s="201"/>
    </row>
    <row r="6" spans="1:6" x14ac:dyDescent="0.3">
      <c r="A6" s="10" t="s">
        <v>8</v>
      </c>
      <c r="B6" s="11"/>
      <c r="C6" s="86" t="s">
        <v>96</v>
      </c>
      <c r="D6" s="87"/>
      <c r="E6" s="88"/>
      <c r="F6" s="22"/>
    </row>
    <row r="7" spans="1:6" x14ac:dyDescent="0.3">
      <c r="A7" s="202" t="s">
        <v>6</v>
      </c>
      <c r="B7" s="203"/>
      <c r="C7" s="203"/>
      <c r="D7" s="203"/>
      <c r="E7" s="203"/>
      <c r="F7" s="204"/>
    </row>
    <row r="8" spans="1:6" ht="29.25" customHeight="1" x14ac:dyDescent="0.3">
      <c r="A8" s="157"/>
      <c r="B8" s="158" t="s">
        <v>102</v>
      </c>
      <c r="C8" s="171">
        <v>76044.899999999994</v>
      </c>
      <c r="D8" s="30">
        <v>6260.3</v>
      </c>
      <c r="E8" s="171">
        <f>C8+D8</f>
        <v>82305.2</v>
      </c>
      <c r="F8" s="26"/>
    </row>
    <row r="9" spans="1:6" x14ac:dyDescent="0.3">
      <c r="A9" s="14"/>
      <c r="B9" s="15" t="s">
        <v>4</v>
      </c>
      <c r="C9" s="16"/>
      <c r="D9" s="16">
        <f>SUM(D8:D8)</f>
        <v>6260.3</v>
      </c>
      <c r="E9" s="16"/>
      <c r="F9" s="17"/>
    </row>
    <row r="10" spans="1:6" ht="18.75" hidden="1" customHeight="1" x14ac:dyDescent="0.3">
      <c r="A10" s="202" t="s">
        <v>7</v>
      </c>
      <c r="B10" s="203"/>
      <c r="C10" s="203"/>
      <c r="D10" s="203"/>
      <c r="E10" s="203"/>
      <c r="F10" s="204"/>
    </row>
    <row r="11" spans="1:6" ht="25.5" hidden="1" x14ac:dyDescent="0.3">
      <c r="A11" s="12"/>
      <c r="B11" s="93" t="s">
        <v>139</v>
      </c>
      <c r="C11" s="91"/>
      <c r="D11" s="91"/>
      <c r="E11" s="91">
        <f>C11+D11</f>
        <v>0</v>
      </c>
      <c r="F11" s="94"/>
    </row>
    <row r="12" spans="1:6" s="4" customFormat="1" hidden="1" x14ac:dyDescent="0.3">
      <c r="A12" s="14"/>
      <c r="B12" s="14" t="s">
        <v>4</v>
      </c>
      <c r="C12" s="18"/>
      <c r="D12" s="18">
        <f>SUM(D11:D11)</f>
        <v>0</v>
      </c>
      <c r="E12" s="18"/>
      <c r="F12" s="14"/>
    </row>
    <row r="13" spans="1:6" x14ac:dyDescent="0.3">
      <c r="A13" s="205" t="s">
        <v>5</v>
      </c>
      <c r="B13" s="205"/>
      <c r="C13" s="205"/>
      <c r="D13" s="205"/>
      <c r="E13" s="205"/>
      <c r="F13" s="205"/>
    </row>
    <row r="14" spans="1:6" ht="63.75" x14ac:dyDescent="0.3">
      <c r="A14" s="217" t="s">
        <v>3</v>
      </c>
      <c r="B14" s="215" t="s">
        <v>10</v>
      </c>
      <c r="C14" s="221">
        <v>757936.8</v>
      </c>
      <c r="D14" s="104">
        <v>1857.3</v>
      </c>
      <c r="E14" s="221">
        <f>C14+D14+D15+D16</f>
        <v>752755.40000000014</v>
      </c>
      <c r="F14" s="110" t="s">
        <v>240</v>
      </c>
    </row>
    <row r="15" spans="1:6" ht="38.25" x14ac:dyDescent="0.3">
      <c r="A15" s="227"/>
      <c r="B15" s="236"/>
      <c r="C15" s="226"/>
      <c r="D15" s="104">
        <v>703.9</v>
      </c>
      <c r="E15" s="226"/>
      <c r="F15" s="110" t="s">
        <v>230</v>
      </c>
    </row>
    <row r="16" spans="1:6" ht="25.5" customHeight="1" x14ac:dyDescent="0.3">
      <c r="A16" s="218"/>
      <c r="B16" s="216"/>
      <c r="C16" s="222"/>
      <c r="D16" s="104">
        <v>-7742.6</v>
      </c>
      <c r="E16" s="222"/>
      <c r="F16" s="215" t="s">
        <v>231</v>
      </c>
    </row>
    <row r="17" spans="1:6" x14ac:dyDescent="0.3">
      <c r="A17" s="168" t="s">
        <v>23</v>
      </c>
      <c r="B17" s="167" t="s">
        <v>26</v>
      </c>
      <c r="C17" s="170">
        <v>228363.6</v>
      </c>
      <c r="D17" s="104">
        <v>7742.6</v>
      </c>
      <c r="E17" s="170">
        <f t="shared" ref="E17" si="0">C17+D17</f>
        <v>236106.2</v>
      </c>
      <c r="F17" s="216"/>
    </row>
    <row r="18" spans="1:6" s="95" customFormat="1" ht="25.5" x14ac:dyDescent="0.3">
      <c r="A18" s="169" t="s">
        <v>9</v>
      </c>
      <c r="B18" s="124" t="s">
        <v>189</v>
      </c>
      <c r="C18" s="170">
        <v>14083.9</v>
      </c>
      <c r="D18" s="104">
        <v>10</v>
      </c>
      <c r="E18" s="170">
        <f t="shared" ref="E18:E23" si="1">C18+D18</f>
        <v>14093.9</v>
      </c>
      <c r="F18" s="110" t="s">
        <v>232</v>
      </c>
    </row>
    <row r="19" spans="1:6" ht="54.75" customHeight="1" x14ac:dyDescent="0.3">
      <c r="A19" s="169" t="s">
        <v>20</v>
      </c>
      <c r="B19" s="110" t="s">
        <v>229</v>
      </c>
      <c r="C19" s="170">
        <v>4465.1000000000004</v>
      </c>
      <c r="D19" s="104">
        <v>-40</v>
      </c>
      <c r="E19" s="170">
        <f t="shared" si="1"/>
        <v>4425.1000000000004</v>
      </c>
      <c r="F19" s="215" t="s">
        <v>235</v>
      </c>
    </row>
    <row r="20" spans="1:6" ht="25.5" x14ac:dyDescent="0.3">
      <c r="A20" s="168" t="s">
        <v>18</v>
      </c>
      <c r="B20" s="167" t="s">
        <v>19</v>
      </c>
      <c r="C20" s="170">
        <v>6910.7</v>
      </c>
      <c r="D20" s="104">
        <v>-78</v>
      </c>
      <c r="E20" s="170">
        <f t="shared" si="1"/>
        <v>6832.7</v>
      </c>
      <c r="F20" s="236"/>
    </row>
    <row r="21" spans="1:6" ht="26.25" customHeight="1" x14ac:dyDescent="0.3">
      <c r="A21" s="168" t="s">
        <v>233</v>
      </c>
      <c r="B21" s="167" t="s">
        <v>234</v>
      </c>
      <c r="C21" s="170">
        <v>0</v>
      </c>
      <c r="D21" s="104">
        <v>118</v>
      </c>
      <c r="E21" s="170">
        <f t="shared" si="1"/>
        <v>118</v>
      </c>
      <c r="F21" s="216"/>
    </row>
    <row r="22" spans="1:6" ht="21" customHeight="1" x14ac:dyDescent="0.3">
      <c r="A22" s="168" t="s">
        <v>32</v>
      </c>
      <c r="B22" s="167" t="s">
        <v>216</v>
      </c>
      <c r="C22" s="104">
        <v>15200.8</v>
      </c>
      <c r="D22" s="104">
        <v>61.8</v>
      </c>
      <c r="E22" s="104">
        <f t="shared" si="1"/>
        <v>15262.599999999999</v>
      </c>
      <c r="F22" s="215" t="s">
        <v>239</v>
      </c>
    </row>
    <row r="23" spans="1:6" s="95" customFormat="1" x14ac:dyDescent="0.3">
      <c r="A23" s="168" t="s">
        <v>12</v>
      </c>
      <c r="B23" s="124" t="s">
        <v>13</v>
      </c>
      <c r="C23" s="170">
        <v>25258.2</v>
      </c>
      <c r="D23" s="104">
        <v>151.80000000000001</v>
      </c>
      <c r="E23" s="170">
        <f t="shared" si="1"/>
        <v>25410</v>
      </c>
      <c r="F23" s="216"/>
    </row>
    <row r="24" spans="1:6" s="95" customFormat="1" ht="51" x14ac:dyDescent="0.3">
      <c r="A24" s="217" t="s">
        <v>24</v>
      </c>
      <c r="B24" s="219" t="s">
        <v>27</v>
      </c>
      <c r="C24" s="221">
        <v>86108.1</v>
      </c>
      <c r="D24" s="104">
        <v>1733.7</v>
      </c>
      <c r="E24" s="221">
        <f>C24+D24+D25+D26</f>
        <v>89583.6</v>
      </c>
      <c r="F24" s="110" t="s">
        <v>236</v>
      </c>
    </row>
    <row r="25" spans="1:6" s="95" customFormat="1" ht="25.5" x14ac:dyDescent="0.3">
      <c r="A25" s="227"/>
      <c r="B25" s="228"/>
      <c r="C25" s="226"/>
      <c r="D25" s="104">
        <v>1576.8</v>
      </c>
      <c r="E25" s="226"/>
      <c r="F25" s="110" t="s">
        <v>237</v>
      </c>
    </row>
    <row r="26" spans="1:6" s="95" customFormat="1" x14ac:dyDescent="0.3">
      <c r="A26" s="218"/>
      <c r="B26" s="220"/>
      <c r="C26" s="222"/>
      <c r="D26" s="104">
        <v>165</v>
      </c>
      <c r="E26" s="222"/>
      <c r="F26" s="110" t="s">
        <v>238</v>
      </c>
    </row>
    <row r="27" spans="1:6" s="3" customFormat="1" x14ac:dyDescent="0.3">
      <c r="A27" s="19"/>
      <c r="B27" s="15" t="s">
        <v>4</v>
      </c>
      <c r="C27" s="18"/>
      <c r="D27" s="18">
        <f>SUM(D14:D26)</f>
        <v>6260.3</v>
      </c>
      <c r="E27" s="18"/>
      <c r="F27" s="20"/>
    </row>
    <row r="28" spans="1:6" x14ac:dyDescent="0.3">
      <c r="A28" s="21" t="s">
        <v>92</v>
      </c>
      <c r="B28" s="21"/>
      <c r="C28" s="21"/>
      <c r="D28" s="86" t="s">
        <v>95</v>
      </c>
      <c r="E28" s="86"/>
      <c r="F28" s="86"/>
    </row>
    <row r="29" spans="1:6" x14ac:dyDescent="0.3">
      <c r="A29" s="5"/>
      <c r="B29" s="6"/>
      <c r="C29" s="7"/>
      <c r="D29" s="7"/>
      <c r="E29" s="7"/>
      <c r="F29" s="6"/>
    </row>
    <row r="30" spans="1:6" x14ac:dyDescent="0.3">
      <c r="A30" s="5"/>
      <c r="B30" s="6"/>
      <c r="C30" s="7"/>
      <c r="D30" s="7"/>
      <c r="E30" s="7"/>
      <c r="F30" s="6"/>
    </row>
    <row r="31" spans="1:6" x14ac:dyDescent="0.3">
      <c r="A31" s="5"/>
      <c r="B31" s="6"/>
      <c r="C31" s="7"/>
      <c r="D31" s="7"/>
      <c r="E31" s="7"/>
      <c r="F31" s="6"/>
    </row>
    <row r="32" spans="1:6" x14ac:dyDescent="0.3">
      <c r="A32" s="5"/>
      <c r="B32" s="6"/>
      <c r="C32" s="7"/>
      <c r="D32" s="7"/>
      <c r="E32" s="7"/>
      <c r="F32" s="6"/>
    </row>
    <row r="33" spans="1:6" x14ac:dyDescent="0.3">
      <c r="A33" s="5"/>
      <c r="B33" s="6"/>
      <c r="C33" s="7"/>
      <c r="D33" s="7"/>
      <c r="E33" s="7"/>
      <c r="F33" s="6"/>
    </row>
    <row r="34" spans="1:6" x14ac:dyDescent="0.3">
      <c r="A34" s="5"/>
      <c r="B34" s="6"/>
      <c r="C34" s="7"/>
      <c r="D34" s="7"/>
      <c r="E34" s="7"/>
      <c r="F34" s="6"/>
    </row>
    <row r="35" spans="1:6" x14ac:dyDescent="0.3">
      <c r="A35" s="5"/>
      <c r="B35" s="6"/>
      <c r="C35" s="7"/>
      <c r="D35" s="7"/>
      <c r="E35" s="7"/>
      <c r="F35" s="6"/>
    </row>
  </sheetData>
  <mergeCells count="16">
    <mergeCell ref="A24:A26"/>
    <mergeCell ref="B24:B26"/>
    <mergeCell ref="C24:C26"/>
    <mergeCell ref="E24:E26"/>
    <mergeCell ref="E14:E16"/>
    <mergeCell ref="C14:C16"/>
    <mergeCell ref="A14:A16"/>
    <mergeCell ref="B14:B16"/>
    <mergeCell ref="F16:F17"/>
    <mergeCell ref="F19:F21"/>
    <mergeCell ref="F22:F23"/>
    <mergeCell ref="A2:F2"/>
    <mergeCell ref="A5:F5"/>
    <mergeCell ref="A7:F7"/>
    <mergeCell ref="A10:F10"/>
    <mergeCell ref="A13:F13"/>
  </mergeCells>
  <hyperlinks>
    <hyperlink ref="D28"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fitToHeight="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zoomScale="145" zoomScaleNormal="145" workbookViewId="0">
      <pane ySplit="4" topLeftCell="A5" activePane="bottomLeft" state="frozen"/>
      <selection pane="bottomLeft" activeCell="C19" sqref="C19"/>
    </sheetView>
  </sheetViews>
  <sheetFormatPr defaultRowHeight="16.5" x14ac:dyDescent="0.3"/>
  <cols>
    <col min="1" max="1" width="7.140625" style="90" customWidth="1"/>
    <col min="2" max="2" width="31" style="90" customWidth="1"/>
    <col min="3" max="3" width="13.140625" style="90" customWidth="1"/>
    <col min="4" max="4" width="10.85546875" style="90" customWidth="1"/>
    <col min="5" max="5" width="13.5703125" style="90" customWidth="1"/>
    <col min="6" max="6" width="53.5703125" style="90" customWidth="1"/>
    <col min="7" max="16384" width="9.140625" style="90"/>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248</v>
      </c>
      <c r="B5" s="200"/>
      <c r="C5" s="200"/>
      <c r="D5" s="200"/>
      <c r="E5" s="200"/>
      <c r="F5" s="201"/>
    </row>
    <row r="6" spans="1:6" x14ac:dyDescent="0.3">
      <c r="A6" s="10" t="s">
        <v>8</v>
      </c>
      <c r="B6" s="11"/>
      <c r="C6" s="86" t="s">
        <v>96</v>
      </c>
      <c r="D6" s="87"/>
      <c r="E6" s="88"/>
      <c r="F6" s="22"/>
    </row>
    <row r="7" spans="1:6" x14ac:dyDescent="0.3">
      <c r="A7" s="202" t="s">
        <v>6</v>
      </c>
      <c r="B7" s="203"/>
      <c r="C7" s="203"/>
      <c r="D7" s="203"/>
      <c r="E7" s="203"/>
      <c r="F7" s="204"/>
    </row>
    <row r="8" spans="1:6" ht="29.25" customHeight="1" x14ac:dyDescent="0.3">
      <c r="A8" s="157"/>
      <c r="B8" s="158" t="s">
        <v>102</v>
      </c>
      <c r="C8" s="176">
        <v>82305.2</v>
      </c>
      <c r="D8" s="30">
        <v>-9831</v>
      </c>
      <c r="E8" s="176">
        <f>C8+D8</f>
        <v>72474.2</v>
      </c>
      <c r="F8" s="26"/>
    </row>
    <row r="9" spans="1:6" ht="51" x14ac:dyDescent="0.3">
      <c r="A9" s="157"/>
      <c r="B9" s="158" t="s">
        <v>202</v>
      </c>
      <c r="C9" s="176">
        <v>5279.7</v>
      </c>
      <c r="D9" s="30">
        <v>104315.1</v>
      </c>
      <c r="E9" s="176">
        <f>C9+D9</f>
        <v>109594.8</v>
      </c>
      <c r="F9" s="26"/>
    </row>
    <row r="10" spans="1:6" x14ac:dyDescent="0.3">
      <c r="A10" s="14"/>
      <c r="B10" s="15" t="s">
        <v>4</v>
      </c>
      <c r="C10" s="16"/>
      <c r="D10" s="16">
        <f>SUM(D8:D9)</f>
        <v>94484.1</v>
      </c>
      <c r="E10" s="16"/>
      <c r="F10" s="17"/>
    </row>
    <row r="11" spans="1:6" ht="18.75" hidden="1" customHeight="1" x14ac:dyDescent="0.3">
      <c r="A11" s="202" t="s">
        <v>7</v>
      </c>
      <c r="B11" s="203"/>
      <c r="C11" s="203"/>
      <c r="D11" s="203"/>
      <c r="E11" s="203"/>
      <c r="F11" s="204"/>
    </row>
    <row r="12" spans="1:6" ht="25.5" hidden="1" x14ac:dyDescent="0.3">
      <c r="A12" s="12"/>
      <c r="B12" s="93" t="s">
        <v>139</v>
      </c>
      <c r="C12" s="91"/>
      <c r="D12" s="91"/>
      <c r="E12" s="91">
        <f>C12+D12</f>
        <v>0</v>
      </c>
      <c r="F12" s="94"/>
    </row>
    <row r="13" spans="1:6" s="4" customFormat="1" hidden="1" x14ac:dyDescent="0.3">
      <c r="A13" s="14"/>
      <c r="B13" s="14" t="s">
        <v>4</v>
      </c>
      <c r="C13" s="18"/>
      <c r="D13" s="18">
        <f>SUM(D12:D12)</f>
        <v>0</v>
      </c>
      <c r="E13" s="18"/>
      <c r="F13" s="14"/>
    </row>
    <row r="14" spans="1:6" x14ac:dyDescent="0.3">
      <c r="A14" s="205" t="s">
        <v>5</v>
      </c>
      <c r="B14" s="205"/>
      <c r="C14" s="205"/>
      <c r="D14" s="205"/>
      <c r="E14" s="205"/>
      <c r="F14" s="205"/>
    </row>
    <row r="15" spans="1:6" x14ac:dyDescent="0.3">
      <c r="A15" s="174" t="s">
        <v>16</v>
      </c>
      <c r="B15" s="110" t="s">
        <v>186</v>
      </c>
      <c r="C15" s="175">
        <v>110469.1</v>
      </c>
      <c r="D15" s="104">
        <v>340</v>
      </c>
      <c r="E15" s="175">
        <f>C15+D15</f>
        <v>110809.1</v>
      </c>
      <c r="F15" s="215" t="s">
        <v>249</v>
      </c>
    </row>
    <row r="16" spans="1:6" x14ac:dyDescent="0.3">
      <c r="A16" s="174" t="s">
        <v>3</v>
      </c>
      <c r="B16" s="110" t="s">
        <v>10</v>
      </c>
      <c r="C16" s="175">
        <v>752755.4</v>
      </c>
      <c r="D16" s="104">
        <v>82043.7</v>
      </c>
      <c r="E16" s="175">
        <f>C16+D16</f>
        <v>834799.1</v>
      </c>
      <c r="F16" s="236"/>
    </row>
    <row r="17" spans="1:6" x14ac:dyDescent="0.3">
      <c r="A17" s="174" t="s">
        <v>9</v>
      </c>
      <c r="B17" s="124" t="s">
        <v>189</v>
      </c>
      <c r="C17" s="175">
        <v>14093.9</v>
      </c>
      <c r="D17" s="104">
        <v>815.9</v>
      </c>
      <c r="E17" s="175">
        <f t="shared" ref="E17:E18" si="0">C17+D17</f>
        <v>14909.8</v>
      </c>
      <c r="F17" s="236"/>
    </row>
    <row r="18" spans="1:6" x14ac:dyDescent="0.3">
      <c r="A18" s="174" t="s">
        <v>23</v>
      </c>
      <c r="B18" s="179" t="s">
        <v>26</v>
      </c>
      <c r="C18" s="175">
        <v>236106.3</v>
      </c>
      <c r="D18" s="104">
        <v>11284.5</v>
      </c>
      <c r="E18" s="175">
        <f t="shared" si="0"/>
        <v>247390.8</v>
      </c>
      <c r="F18" s="216"/>
    </row>
    <row r="19" spans="1:6" s="3" customFormat="1" x14ac:dyDescent="0.3">
      <c r="A19" s="19"/>
      <c r="B19" s="15" t="s">
        <v>4</v>
      </c>
      <c r="C19" s="18"/>
      <c r="D19" s="18">
        <f>SUM(D15:D18)</f>
        <v>94484.099999999991</v>
      </c>
      <c r="E19" s="18"/>
      <c r="F19" s="20"/>
    </row>
    <row r="20" spans="1:6" x14ac:dyDescent="0.3">
      <c r="A20" s="21" t="s">
        <v>92</v>
      </c>
      <c r="B20" s="21"/>
      <c r="C20" s="21"/>
      <c r="D20" s="86" t="s">
        <v>95</v>
      </c>
      <c r="E20" s="86"/>
      <c r="F20" s="86"/>
    </row>
    <row r="21" spans="1:6" x14ac:dyDescent="0.3">
      <c r="A21" s="5"/>
      <c r="B21" s="6"/>
      <c r="C21" s="7"/>
      <c r="D21" s="7"/>
      <c r="E21" s="7"/>
      <c r="F21" s="6"/>
    </row>
    <row r="22" spans="1:6" x14ac:dyDescent="0.3">
      <c r="A22" s="5"/>
      <c r="B22" s="6"/>
      <c r="C22" s="7"/>
      <c r="D22" s="7"/>
      <c r="E22" s="7"/>
      <c r="F22" s="6"/>
    </row>
    <row r="23" spans="1:6" x14ac:dyDescent="0.3">
      <c r="A23" s="5"/>
      <c r="B23" s="6"/>
      <c r="C23" s="7"/>
      <c r="D23" s="7"/>
      <c r="E23" s="7"/>
      <c r="F23" s="6"/>
    </row>
    <row r="24" spans="1:6" x14ac:dyDescent="0.3">
      <c r="A24" s="5"/>
      <c r="B24" s="6"/>
      <c r="C24" s="7"/>
      <c r="D24" s="7"/>
      <c r="E24" s="7"/>
      <c r="F24" s="6"/>
    </row>
    <row r="25" spans="1:6" x14ac:dyDescent="0.3">
      <c r="A25" s="5"/>
      <c r="B25" s="6"/>
      <c r="C25" s="7"/>
      <c r="D25" s="7"/>
      <c r="E25" s="7"/>
      <c r="F25" s="6"/>
    </row>
    <row r="26" spans="1:6" x14ac:dyDescent="0.3">
      <c r="A26" s="5"/>
      <c r="B26" s="6"/>
      <c r="C26" s="7"/>
      <c r="D26" s="7"/>
      <c r="E26" s="7"/>
      <c r="F26" s="6"/>
    </row>
    <row r="27" spans="1:6" x14ac:dyDescent="0.3">
      <c r="A27" s="5"/>
      <c r="B27" s="6"/>
      <c r="C27" s="7"/>
      <c r="D27" s="7"/>
      <c r="E27" s="7"/>
      <c r="F27" s="6"/>
    </row>
  </sheetData>
  <mergeCells count="6">
    <mergeCell ref="F15:F18"/>
    <mergeCell ref="A2:F2"/>
    <mergeCell ref="A5:F5"/>
    <mergeCell ref="A7:F7"/>
    <mergeCell ref="A11:F11"/>
    <mergeCell ref="A14:F14"/>
  </mergeCells>
  <hyperlinks>
    <hyperlink ref="D20"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fitToHeight="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2"/>
  <sheetViews>
    <sheetView tabSelected="1" zoomScale="145" zoomScaleNormal="145" workbookViewId="0">
      <pane ySplit="4" topLeftCell="A5" activePane="bottomLeft" state="frozen"/>
      <selection pane="bottomLeft" activeCell="E16" sqref="E16"/>
    </sheetView>
  </sheetViews>
  <sheetFormatPr defaultRowHeight="16.5" x14ac:dyDescent="0.3"/>
  <cols>
    <col min="1" max="1" width="7.140625" style="90" customWidth="1"/>
    <col min="2" max="2" width="31" style="90" customWidth="1"/>
    <col min="3" max="3" width="13.140625" style="90" customWidth="1"/>
    <col min="4" max="4" width="10.85546875" style="90" customWidth="1"/>
    <col min="5" max="5" width="13.5703125" style="90" customWidth="1"/>
    <col min="6" max="6" width="53.5703125" style="90" customWidth="1"/>
    <col min="7" max="16384" width="9.140625" style="90"/>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257</v>
      </c>
      <c r="B5" s="200"/>
      <c r="C5" s="200"/>
      <c r="D5" s="200"/>
      <c r="E5" s="200"/>
      <c r="F5" s="201"/>
    </row>
    <row r="6" spans="1:6" x14ac:dyDescent="0.3">
      <c r="A6" s="10" t="s">
        <v>8</v>
      </c>
      <c r="B6" s="11"/>
      <c r="C6" s="86" t="s">
        <v>96</v>
      </c>
      <c r="D6" s="87"/>
      <c r="E6" s="88"/>
      <c r="F6" s="22"/>
    </row>
    <row r="7" spans="1:6" x14ac:dyDescent="0.3">
      <c r="A7" s="202" t="s">
        <v>6</v>
      </c>
      <c r="B7" s="203"/>
      <c r="C7" s="203"/>
      <c r="D7" s="203"/>
      <c r="E7" s="203"/>
      <c r="F7" s="204"/>
    </row>
    <row r="8" spans="1:6" ht="25.5" x14ac:dyDescent="0.3">
      <c r="A8" s="157"/>
      <c r="B8" s="110" t="s">
        <v>258</v>
      </c>
      <c r="C8" s="178">
        <v>297874.90000000002</v>
      </c>
      <c r="D8" s="30">
        <v>537.4</v>
      </c>
      <c r="E8" s="178">
        <f>C8+D8</f>
        <v>298412.30000000005</v>
      </c>
      <c r="F8" s="26" t="s">
        <v>264</v>
      </c>
    </row>
    <row r="9" spans="1:6" x14ac:dyDescent="0.3">
      <c r="A9" s="157"/>
      <c r="B9" s="110" t="s">
        <v>76</v>
      </c>
      <c r="C9" s="178">
        <v>6416.3</v>
      </c>
      <c r="D9" s="30">
        <v>680.1</v>
      </c>
      <c r="E9" s="178">
        <f t="shared" ref="E9:E18" si="0">C9+D9</f>
        <v>7096.4000000000005</v>
      </c>
      <c r="F9" s="26"/>
    </row>
    <row r="10" spans="1:6" x14ac:dyDescent="0.3">
      <c r="A10" s="157"/>
      <c r="B10" s="110" t="s">
        <v>72</v>
      </c>
      <c r="C10" s="178">
        <v>104969.7</v>
      </c>
      <c r="D10" s="30">
        <v>600</v>
      </c>
      <c r="E10" s="178">
        <f t="shared" si="0"/>
        <v>105569.7</v>
      </c>
      <c r="F10" s="26"/>
    </row>
    <row r="11" spans="1:6" x14ac:dyDescent="0.3">
      <c r="A11" s="157"/>
      <c r="B11" s="110" t="s">
        <v>28</v>
      </c>
      <c r="C11" s="178">
        <v>145600</v>
      </c>
      <c r="D11" s="30">
        <v>-45000</v>
      </c>
      <c r="E11" s="178">
        <f t="shared" si="0"/>
        <v>100600</v>
      </c>
      <c r="F11" s="26"/>
    </row>
    <row r="12" spans="1:6" ht="25.5" x14ac:dyDescent="0.3">
      <c r="A12" s="157"/>
      <c r="B12" s="110" t="s">
        <v>259</v>
      </c>
      <c r="C12" s="178">
        <v>165963</v>
      </c>
      <c r="D12" s="30">
        <v>-7000</v>
      </c>
      <c r="E12" s="178">
        <f t="shared" si="0"/>
        <v>158963</v>
      </c>
      <c r="F12" s="26"/>
    </row>
    <row r="13" spans="1:6" x14ac:dyDescent="0.3">
      <c r="A13" s="157"/>
      <c r="B13" s="110" t="s">
        <v>77</v>
      </c>
      <c r="C13" s="178">
        <v>1832</v>
      </c>
      <c r="D13" s="30">
        <v>650</v>
      </c>
      <c r="E13" s="178">
        <f t="shared" si="0"/>
        <v>2482</v>
      </c>
      <c r="F13" s="26"/>
    </row>
    <row r="14" spans="1:6" x14ac:dyDescent="0.3">
      <c r="A14" s="157"/>
      <c r="B14" s="110" t="s">
        <v>260</v>
      </c>
      <c r="C14" s="178">
        <v>78699.199999999997</v>
      </c>
      <c r="D14" s="30">
        <f>2727.8-71200</f>
        <v>-68472.2</v>
      </c>
      <c r="E14" s="178">
        <f t="shared" si="0"/>
        <v>10227</v>
      </c>
      <c r="F14" s="26"/>
    </row>
    <row r="15" spans="1:6" x14ac:dyDescent="0.3">
      <c r="A15" s="157"/>
      <c r="B15" s="110" t="s">
        <v>261</v>
      </c>
      <c r="C15" s="178">
        <v>0</v>
      </c>
      <c r="D15" s="30">
        <v>2278.5</v>
      </c>
      <c r="E15" s="178">
        <f t="shared" si="0"/>
        <v>2278.5</v>
      </c>
      <c r="F15" s="26"/>
    </row>
    <row r="16" spans="1:6" x14ac:dyDescent="0.3">
      <c r="A16" s="157"/>
      <c r="B16" s="110" t="s">
        <v>262</v>
      </c>
      <c r="C16" s="178">
        <v>0</v>
      </c>
      <c r="D16" s="30">
        <v>776.2</v>
      </c>
      <c r="E16" s="178">
        <f t="shared" si="0"/>
        <v>776.2</v>
      </c>
      <c r="F16" s="26"/>
    </row>
    <row r="17" spans="1:6" x14ac:dyDescent="0.3">
      <c r="A17" s="157"/>
      <c r="B17" s="110" t="s">
        <v>78</v>
      </c>
      <c r="C17" s="178">
        <v>0</v>
      </c>
      <c r="D17" s="30">
        <v>163.4</v>
      </c>
      <c r="E17" s="178">
        <f t="shared" si="0"/>
        <v>163.4</v>
      </c>
      <c r="F17" s="26"/>
    </row>
    <row r="18" spans="1:6" x14ac:dyDescent="0.3">
      <c r="A18" s="157"/>
      <c r="B18" s="110" t="s">
        <v>263</v>
      </c>
      <c r="C18" s="178">
        <v>728158.1</v>
      </c>
      <c r="D18" s="30">
        <v>-5979.7</v>
      </c>
      <c r="E18" s="178">
        <f t="shared" si="0"/>
        <v>722178.4</v>
      </c>
      <c r="F18" s="26"/>
    </row>
    <row r="19" spans="1:6" x14ac:dyDescent="0.3">
      <c r="A19" s="14"/>
      <c r="B19" s="15" t="s">
        <v>4</v>
      </c>
      <c r="C19" s="16"/>
      <c r="D19" s="16">
        <f>SUM(D8:D18)</f>
        <v>-120766.3</v>
      </c>
      <c r="E19" s="16"/>
      <c r="F19" s="17"/>
    </row>
    <row r="20" spans="1:6" ht="18.75" hidden="1" customHeight="1" x14ac:dyDescent="0.3">
      <c r="A20" s="202" t="s">
        <v>7</v>
      </c>
      <c r="B20" s="203"/>
      <c r="C20" s="203"/>
      <c r="D20" s="203"/>
      <c r="E20" s="203"/>
      <c r="F20" s="204"/>
    </row>
    <row r="21" spans="1:6" ht="25.5" hidden="1" x14ac:dyDescent="0.3">
      <c r="A21" s="12"/>
      <c r="B21" s="93" t="s">
        <v>139</v>
      </c>
      <c r="C21" s="91"/>
      <c r="D21" s="91"/>
      <c r="E21" s="91">
        <f>C21+D21</f>
        <v>0</v>
      </c>
      <c r="F21" s="94"/>
    </row>
    <row r="22" spans="1:6" s="4" customFormat="1" hidden="1" x14ac:dyDescent="0.3">
      <c r="A22" s="14"/>
      <c r="B22" s="14" t="s">
        <v>4</v>
      </c>
      <c r="C22" s="18"/>
      <c r="D22" s="18">
        <f>SUM(D21:D21)</f>
        <v>0</v>
      </c>
      <c r="E22" s="18"/>
      <c r="F22" s="14"/>
    </row>
    <row r="23" spans="1:6" x14ac:dyDescent="0.3">
      <c r="A23" s="205" t="s">
        <v>5</v>
      </c>
      <c r="B23" s="205"/>
      <c r="C23" s="205"/>
      <c r="D23" s="205"/>
      <c r="E23" s="205"/>
      <c r="F23" s="205"/>
    </row>
    <row r="24" spans="1:6" x14ac:dyDescent="0.3">
      <c r="A24" s="181" t="s">
        <v>265</v>
      </c>
      <c r="B24" s="110" t="s">
        <v>266</v>
      </c>
      <c r="C24" s="177">
        <v>122592.4</v>
      </c>
      <c r="D24" s="104">
        <f>1566.8-2388</f>
        <v>-821.2</v>
      </c>
      <c r="E24" s="177">
        <f>C24+D24</f>
        <v>121771.2</v>
      </c>
      <c r="F24" s="110"/>
    </row>
    <row r="25" spans="1:6" ht="25.5" x14ac:dyDescent="0.3">
      <c r="A25" s="181" t="s">
        <v>267</v>
      </c>
      <c r="B25" s="110" t="s">
        <v>268</v>
      </c>
      <c r="C25" s="177">
        <v>12010.1</v>
      </c>
      <c r="D25" s="104">
        <v>-41.4</v>
      </c>
      <c r="E25" s="177">
        <f t="shared" ref="E25:E33" si="1">C25+D25</f>
        <v>11968.7</v>
      </c>
      <c r="F25" s="110"/>
    </row>
    <row r="26" spans="1:6" x14ac:dyDescent="0.3">
      <c r="A26" s="181" t="s">
        <v>269</v>
      </c>
      <c r="B26" s="110" t="s">
        <v>270</v>
      </c>
      <c r="C26" s="177">
        <v>861586.1</v>
      </c>
      <c r="D26" s="104">
        <f>2447.7-48485.1</f>
        <v>-46037.4</v>
      </c>
      <c r="E26" s="177">
        <f t="shared" si="1"/>
        <v>815548.7</v>
      </c>
      <c r="F26" s="110"/>
    </row>
    <row r="27" spans="1:6" x14ac:dyDescent="0.3">
      <c r="A27" s="181" t="s">
        <v>271</v>
      </c>
      <c r="B27" s="110" t="s">
        <v>272</v>
      </c>
      <c r="C27" s="177">
        <v>268703.2</v>
      </c>
      <c r="D27" s="104">
        <f>860.6-15509.9</f>
        <v>-14649.3</v>
      </c>
      <c r="E27" s="177">
        <f t="shared" si="1"/>
        <v>254053.90000000002</v>
      </c>
      <c r="F27" s="110"/>
    </row>
    <row r="28" spans="1:6" x14ac:dyDescent="0.3">
      <c r="A28" s="181" t="s">
        <v>273</v>
      </c>
      <c r="B28" s="110" t="s">
        <v>274</v>
      </c>
      <c r="C28" s="177">
        <v>15380.5</v>
      </c>
      <c r="D28" s="104">
        <v>-1689.5</v>
      </c>
      <c r="E28" s="177">
        <f t="shared" si="1"/>
        <v>13691</v>
      </c>
      <c r="F28" s="110"/>
    </row>
    <row r="29" spans="1:6" x14ac:dyDescent="0.3">
      <c r="A29" s="181" t="s">
        <v>275</v>
      </c>
      <c r="B29" s="110" t="s">
        <v>276</v>
      </c>
      <c r="C29" s="177">
        <v>89583.7</v>
      </c>
      <c r="D29" s="104">
        <v>-11298.8</v>
      </c>
      <c r="E29" s="177">
        <f t="shared" si="1"/>
        <v>78284.899999999994</v>
      </c>
      <c r="F29" s="110"/>
    </row>
    <row r="30" spans="1:6" x14ac:dyDescent="0.3">
      <c r="A30" s="181" t="s">
        <v>277</v>
      </c>
      <c r="B30" s="110" t="s">
        <v>278</v>
      </c>
      <c r="C30" s="177">
        <v>539.79999999999995</v>
      </c>
      <c r="D30" s="104">
        <v>-12.9</v>
      </c>
      <c r="E30" s="177">
        <f t="shared" si="1"/>
        <v>526.9</v>
      </c>
      <c r="F30" s="110"/>
    </row>
    <row r="31" spans="1:6" x14ac:dyDescent="0.3">
      <c r="A31" s="181" t="s">
        <v>279</v>
      </c>
      <c r="B31" s="110" t="s">
        <v>280</v>
      </c>
      <c r="C31" s="177">
        <v>25741.5</v>
      </c>
      <c r="D31" s="104">
        <v>-6660.3</v>
      </c>
      <c r="E31" s="177">
        <f t="shared" si="1"/>
        <v>19081.2</v>
      </c>
      <c r="F31" s="110"/>
    </row>
    <row r="32" spans="1:6" ht="25.5" x14ac:dyDescent="0.3">
      <c r="A32" s="181" t="s">
        <v>281</v>
      </c>
      <c r="B32" s="110" t="s">
        <v>282</v>
      </c>
      <c r="C32" s="177">
        <v>19091.7</v>
      </c>
      <c r="D32" s="104">
        <v>-955.5</v>
      </c>
      <c r="E32" s="177">
        <f t="shared" si="1"/>
        <v>18136.2</v>
      </c>
      <c r="F32" s="110"/>
    </row>
    <row r="33" spans="1:6" x14ac:dyDescent="0.3">
      <c r="A33" s="181" t="s">
        <v>283</v>
      </c>
      <c r="B33" s="110" t="s">
        <v>284</v>
      </c>
      <c r="C33" s="177">
        <v>150000</v>
      </c>
      <c r="D33" s="104">
        <v>-38600</v>
      </c>
      <c r="E33" s="177">
        <f t="shared" si="1"/>
        <v>111400</v>
      </c>
      <c r="F33" s="110"/>
    </row>
    <row r="34" spans="1:6" s="3" customFormat="1" x14ac:dyDescent="0.3">
      <c r="A34" s="19"/>
      <c r="B34" s="15" t="s">
        <v>4</v>
      </c>
      <c r="C34" s="18"/>
      <c r="D34" s="18">
        <f>SUM(D24:D33)</f>
        <v>-120766.3</v>
      </c>
      <c r="E34" s="18"/>
      <c r="F34" s="20"/>
    </row>
    <row r="35" spans="1:6" x14ac:dyDescent="0.3">
      <c r="A35" s="21" t="s">
        <v>92</v>
      </c>
      <c r="B35" s="21"/>
      <c r="C35" s="21"/>
      <c r="D35" s="86" t="s">
        <v>95</v>
      </c>
      <c r="E35" s="86"/>
      <c r="F35" s="86"/>
    </row>
    <row r="36" spans="1:6" x14ac:dyDescent="0.3">
      <c r="A36" s="5"/>
      <c r="B36" s="6"/>
      <c r="C36" s="7"/>
      <c r="D36" s="7"/>
      <c r="E36" s="7"/>
      <c r="F36" s="6"/>
    </row>
    <row r="37" spans="1:6" x14ac:dyDescent="0.3">
      <c r="A37" s="5"/>
      <c r="B37" s="6"/>
      <c r="C37" s="7"/>
      <c r="D37" s="7"/>
      <c r="E37" s="7"/>
      <c r="F37" s="6"/>
    </row>
    <row r="38" spans="1:6" x14ac:dyDescent="0.3">
      <c r="A38" s="5"/>
      <c r="B38" s="6"/>
      <c r="C38" s="7"/>
      <c r="D38" s="7"/>
      <c r="E38" s="7"/>
      <c r="F38" s="6"/>
    </row>
    <row r="39" spans="1:6" x14ac:dyDescent="0.3">
      <c r="A39" s="5"/>
      <c r="B39" s="6"/>
      <c r="C39" s="7"/>
      <c r="D39" s="7"/>
      <c r="E39" s="7"/>
      <c r="F39" s="6"/>
    </row>
    <row r="40" spans="1:6" x14ac:dyDescent="0.3">
      <c r="A40" s="5"/>
      <c r="B40" s="6"/>
      <c r="C40" s="7"/>
      <c r="D40" s="7"/>
      <c r="E40" s="7"/>
      <c r="F40" s="6"/>
    </row>
    <row r="41" spans="1:6" x14ac:dyDescent="0.3">
      <c r="A41" s="5"/>
      <c r="B41" s="6"/>
      <c r="C41" s="7"/>
      <c r="D41" s="7"/>
      <c r="E41" s="7"/>
      <c r="F41" s="6"/>
    </row>
    <row r="42" spans="1:6" x14ac:dyDescent="0.3">
      <c r="A42" s="5"/>
      <c r="B42" s="6"/>
      <c r="C42" s="7"/>
      <c r="D42" s="7"/>
      <c r="E42" s="7"/>
      <c r="F42" s="6"/>
    </row>
  </sheetData>
  <mergeCells count="5">
    <mergeCell ref="A2:F2"/>
    <mergeCell ref="A5:F5"/>
    <mergeCell ref="A7:F7"/>
    <mergeCell ref="A20:F20"/>
    <mergeCell ref="A23:F23"/>
  </mergeCells>
  <hyperlinks>
    <hyperlink ref="D35"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3"/>
  <sheetViews>
    <sheetView zoomScale="145" zoomScaleNormal="145" workbookViewId="0">
      <pane ySplit="4" topLeftCell="A5" activePane="bottomLeft" state="frozen"/>
      <selection pane="bottomLeft" activeCell="A5" sqref="A5:F5"/>
    </sheetView>
  </sheetViews>
  <sheetFormatPr defaultRowHeight="16.5" x14ac:dyDescent="0.3"/>
  <cols>
    <col min="1" max="1" width="7.140625" style="1" customWidth="1"/>
    <col min="2" max="2" width="31" style="1" customWidth="1"/>
    <col min="3" max="3" width="13.140625" style="1" customWidth="1"/>
    <col min="4" max="4" width="10.85546875" style="1" customWidth="1"/>
    <col min="5" max="5" width="13.5703125" style="1" customWidth="1"/>
    <col min="6" max="6" width="53.5703125" style="1" customWidth="1"/>
    <col min="7" max="16384" width="9.140625" style="1"/>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9" t="s">
        <v>0</v>
      </c>
      <c r="B4" s="9" t="s">
        <v>1</v>
      </c>
      <c r="C4" s="31" t="s">
        <v>97</v>
      </c>
      <c r="D4" s="31" t="s">
        <v>14</v>
      </c>
      <c r="E4" s="31" t="s">
        <v>98</v>
      </c>
      <c r="F4" s="9" t="s">
        <v>2</v>
      </c>
    </row>
    <row r="5" spans="1:6" x14ac:dyDescent="0.3">
      <c r="A5" s="199" t="s">
        <v>89</v>
      </c>
      <c r="B5" s="200"/>
      <c r="C5" s="200"/>
      <c r="D5" s="200"/>
      <c r="E5" s="200"/>
      <c r="F5" s="201"/>
    </row>
    <row r="6" spans="1:6" x14ac:dyDescent="0.3">
      <c r="A6" s="10" t="s">
        <v>8</v>
      </c>
      <c r="B6" s="11"/>
      <c r="C6" s="86" t="s">
        <v>96</v>
      </c>
      <c r="D6" s="87"/>
      <c r="E6" s="88"/>
      <c r="F6" s="22"/>
    </row>
    <row r="7" spans="1:6" hidden="1" x14ac:dyDescent="0.3">
      <c r="A7" s="202" t="s">
        <v>6</v>
      </c>
      <c r="B7" s="203"/>
      <c r="C7" s="203"/>
      <c r="D7" s="203"/>
      <c r="E7" s="203"/>
      <c r="F7" s="204"/>
    </row>
    <row r="8" spans="1:6" hidden="1" x14ac:dyDescent="0.3">
      <c r="A8" s="28"/>
      <c r="B8" s="29"/>
      <c r="C8" s="30"/>
      <c r="D8" s="30"/>
      <c r="E8" s="30"/>
      <c r="F8" s="26"/>
    </row>
    <row r="9" spans="1:6" hidden="1" x14ac:dyDescent="0.3">
      <c r="A9" s="14"/>
      <c r="B9" s="15" t="s">
        <v>4</v>
      </c>
      <c r="C9" s="16"/>
      <c r="D9" s="16">
        <f>SUM(D8:D8)</f>
        <v>0</v>
      </c>
      <c r="E9" s="16"/>
      <c r="F9" s="17"/>
    </row>
    <row r="10" spans="1:6" ht="18.75" customHeight="1" x14ac:dyDescent="0.3">
      <c r="A10" s="202" t="s">
        <v>7</v>
      </c>
      <c r="B10" s="203"/>
      <c r="C10" s="203"/>
      <c r="D10" s="203"/>
      <c r="E10" s="203"/>
      <c r="F10" s="204"/>
    </row>
    <row r="11" spans="1:6" x14ac:dyDescent="0.3">
      <c r="A11" s="12"/>
      <c r="B11" s="24" t="s">
        <v>90</v>
      </c>
      <c r="C11" s="13">
        <v>138500</v>
      </c>
      <c r="D11" s="13">
        <v>15000</v>
      </c>
      <c r="E11" s="13">
        <f>C11+D11</f>
        <v>153500</v>
      </c>
      <c r="F11" s="25"/>
    </row>
    <row r="12" spans="1:6" s="4" customFormat="1" x14ac:dyDescent="0.3">
      <c r="A12" s="14"/>
      <c r="B12" s="14" t="s">
        <v>4</v>
      </c>
      <c r="C12" s="18"/>
      <c r="D12" s="18">
        <f>SUM(D11:D11)</f>
        <v>15000</v>
      </c>
      <c r="E12" s="18"/>
      <c r="F12" s="14"/>
    </row>
    <row r="13" spans="1:6" x14ac:dyDescent="0.3">
      <c r="A13" s="205" t="s">
        <v>5</v>
      </c>
      <c r="B13" s="205"/>
      <c r="C13" s="205"/>
      <c r="D13" s="205"/>
      <c r="E13" s="205"/>
      <c r="F13" s="205"/>
    </row>
    <row r="14" spans="1:6" s="27" customFormat="1" ht="38.25" x14ac:dyDescent="0.3">
      <c r="A14" s="85" t="s">
        <v>3</v>
      </c>
      <c r="B14" s="84" t="s">
        <v>10</v>
      </c>
      <c r="C14" s="83">
        <v>229389.3</v>
      </c>
      <c r="D14" s="13">
        <v>15000</v>
      </c>
      <c r="E14" s="83">
        <f>C14+D14</f>
        <v>244389.3</v>
      </c>
      <c r="F14" s="23" t="s">
        <v>91</v>
      </c>
    </row>
    <row r="15" spans="1:6" s="3" customFormat="1" x14ac:dyDescent="0.3">
      <c r="A15" s="19"/>
      <c r="B15" s="15" t="s">
        <v>4</v>
      </c>
      <c r="C15" s="18"/>
      <c r="D15" s="18">
        <f>SUM(D14:D14)</f>
        <v>15000</v>
      </c>
      <c r="E15" s="18"/>
      <c r="F15" s="20"/>
    </row>
    <row r="16" spans="1:6" x14ac:dyDescent="0.3">
      <c r="A16" s="21" t="s">
        <v>92</v>
      </c>
      <c r="B16" s="21"/>
      <c r="C16" s="21"/>
      <c r="D16" s="86" t="s">
        <v>95</v>
      </c>
      <c r="E16" s="86"/>
      <c r="F16" s="86"/>
    </row>
    <row r="17" spans="1:6" x14ac:dyDescent="0.3">
      <c r="A17" s="5"/>
      <c r="B17" s="6"/>
      <c r="C17" s="7"/>
      <c r="D17" s="7"/>
      <c r="E17" s="7"/>
      <c r="F17" s="6"/>
    </row>
    <row r="18" spans="1:6" x14ac:dyDescent="0.3">
      <c r="A18" s="5"/>
      <c r="B18" s="6"/>
      <c r="C18" s="7"/>
      <c r="D18" s="7"/>
      <c r="E18" s="7"/>
      <c r="F18" s="6"/>
    </row>
    <row r="19" spans="1:6" x14ac:dyDescent="0.3">
      <c r="A19" s="5"/>
      <c r="B19" s="6"/>
      <c r="C19" s="7"/>
      <c r="D19" s="7"/>
      <c r="E19" s="7"/>
      <c r="F19" s="6"/>
    </row>
    <row r="20" spans="1:6" x14ac:dyDescent="0.3">
      <c r="A20" s="5"/>
      <c r="B20" s="6"/>
      <c r="C20" s="7"/>
      <c r="D20" s="7"/>
      <c r="E20" s="7"/>
      <c r="F20" s="6"/>
    </row>
    <row r="21" spans="1:6" x14ac:dyDescent="0.3">
      <c r="A21" s="5"/>
      <c r="B21" s="6"/>
      <c r="C21" s="7"/>
      <c r="D21" s="7"/>
      <c r="E21" s="7"/>
      <c r="F21" s="6"/>
    </row>
    <row r="22" spans="1:6" x14ac:dyDescent="0.3">
      <c r="A22" s="5"/>
      <c r="B22" s="6"/>
      <c r="C22" s="7"/>
      <c r="D22" s="7"/>
      <c r="E22" s="7"/>
      <c r="F22" s="6"/>
    </row>
    <row r="23" spans="1:6" x14ac:dyDescent="0.3">
      <c r="A23" s="5"/>
      <c r="B23" s="6"/>
      <c r="C23" s="7"/>
      <c r="D23" s="7"/>
      <c r="E23" s="7"/>
      <c r="F23" s="6"/>
    </row>
  </sheetData>
  <mergeCells count="5">
    <mergeCell ref="A2:F2"/>
    <mergeCell ref="A5:F5"/>
    <mergeCell ref="A7:F7"/>
    <mergeCell ref="A10:F10"/>
    <mergeCell ref="A13:F13"/>
  </mergeCells>
  <hyperlinks>
    <hyperlink ref="D16"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7"/>
  <sheetViews>
    <sheetView zoomScale="145" zoomScaleNormal="145" workbookViewId="0">
      <pane ySplit="4" topLeftCell="A5" activePane="bottomLeft" state="frozen"/>
      <selection pane="bottomLeft" activeCell="C9" sqref="C9"/>
    </sheetView>
  </sheetViews>
  <sheetFormatPr defaultRowHeight="16.5" x14ac:dyDescent="0.3"/>
  <cols>
    <col min="1" max="1" width="7.140625" style="1" customWidth="1"/>
    <col min="2" max="2" width="31" style="1" customWidth="1"/>
    <col min="3" max="3" width="13.140625" style="1" customWidth="1"/>
    <col min="4" max="4" width="10.85546875" style="1" customWidth="1"/>
    <col min="5" max="5" width="13.5703125" style="1" customWidth="1"/>
    <col min="6" max="6" width="53.5703125" style="1" customWidth="1"/>
    <col min="7" max="16384" width="9.140625" style="1"/>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99</v>
      </c>
      <c r="B5" s="200"/>
      <c r="C5" s="200"/>
      <c r="D5" s="200"/>
      <c r="E5" s="200"/>
      <c r="F5" s="201"/>
    </row>
    <row r="6" spans="1:6" x14ac:dyDescent="0.3">
      <c r="A6" s="10" t="s">
        <v>8</v>
      </c>
      <c r="B6" s="11"/>
      <c r="C6" s="86" t="s">
        <v>96</v>
      </c>
      <c r="D6" s="87"/>
      <c r="E6" s="88"/>
      <c r="F6" s="22"/>
    </row>
    <row r="7" spans="1:6" x14ac:dyDescent="0.3">
      <c r="A7" s="202" t="s">
        <v>6</v>
      </c>
      <c r="B7" s="203"/>
      <c r="C7" s="203"/>
      <c r="D7" s="203"/>
      <c r="E7" s="203"/>
      <c r="F7" s="204"/>
    </row>
    <row r="8" spans="1:6" ht="38.25" x14ac:dyDescent="0.3">
      <c r="A8" s="28"/>
      <c r="B8" s="93" t="s">
        <v>102</v>
      </c>
      <c r="C8" s="30">
        <v>1466.1</v>
      </c>
      <c r="D8" s="30">
        <v>7112.2</v>
      </c>
      <c r="E8" s="30">
        <f>C8+D8</f>
        <v>8578.2999999999993</v>
      </c>
      <c r="F8" s="26"/>
    </row>
    <row r="9" spans="1:6" x14ac:dyDescent="0.3">
      <c r="A9" s="14"/>
      <c r="B9" s="15" t="s">
        <v>4</v>
      </c>
      <c r="C9" s="16"/>
      <c r="D9" s="16">
        <f>SUM(D8:D8)</f>
        <v>7112.2</v>
      </c>
      <c r="E9" s="16"/>
      <c r="F9" s="17"/>
    </row>
    <row r="10" spans="1:6" ht="18.75" customHeight="1" x14ac:dyDescent="0.3">
      <c r="A10" s="202" t="s">
        <v>7</v>
      </c>
      <c r="B10" s="203"/>
      <c r="C10" s="203"/>
      <c r="D10" s="203"/>
      <c r="E10" s="203"/>
      <c r="F10" s="204"/>
    </row>
    <row r="11" spans="1:6" ht="25.5" x14ac:dyDescent="0.3">
      <c r="A11" s="12"/>
      <c r="B11" s="89" t="s">
        <v>100</v>
      </c>
      <c r="C11" s="13">
        <v>0</v>
      </c>
      <c r="D11" s="13">
        <v>7672.2</v>
      </c>
      <c r="E11" s="13">
        <f>C11+D11</f>
        <v>7672.2</v>
      </c>
      <c r="F11" s="94" t="s">
        <v>101</v>
      </c>
    </row>
    <row r="12" spans="1:6" s="4" customFormat="1" x14ac:dyDescent="0.3">
      <c r="A12" s="14"/>
      <c r="B12" s="14" t="s">
        <v>4</v>
      </c>
      <c r="C12" s="18"/>
      <c r="D12" s="18">
        <f>SUM(D11:D11)</f>
        <v>7672.2</v>
      </c>
      <c r="E12" s="18"/>
      <c r="F12" s="14"/>
    </row>
    <row r="13" spans="1:6" x14ac:dyDescent="0.3">
      <c r="A13" s="205" t="s">
        <v>5</v>
      </c>
      <c r="B13" s="205"/>
      <c r="C13" s="205"/>
      <c r="D13" s="205"/>
      <c r="E13" s="205"/>
      <c r="F13" s="205"/>
    </row>
    <row r="14" spans="1:6" s="90" customFormat="1" ht="51" x14ac:dyDescent="0.3">
      <c r="A14" s="97" t="s">
        <v>16</v>
      </c>
      <c r="B14" s="84" t="s">
        <v>17</v>
      </c>
      <c r="C14" s="96">
        <v>3462</v>
      </c>
      <c r="D14" s="91">
        <v>10000</v>
      </c>
      <c r="E14" s="96">
        <f>C14+D14</f>
        <v>13462</v>
      </c>
      <c r="F14" s="92" t="s">
        <v>107</v>
      </c>
    </row>
    <row r="15" spans="1:6" s="27" customFormat="1" ht="63.75" x14ac:dyDescent="0.3">
      <c r="A15" s="97" t="s">
        <v>3</v>
      </c>
      <c r="B15" s="84" t="s">
        <v>10</v>
      </c>
      <c r="C15" s="83">
        <f>244389.3+68.5</f>
        <v>244457.8</v>
      </c>
      <c r="D15" s="13">
        <v>1648.8</v>
      </c>
      <c r="E15" s="83">
        <f>C15+D15</f>
        <v>246106.59999999998</v>
      </c>
      <c r="F15" s="23" t="s">
        <v>104</v>
      </c>
    </row>
    <row r="16" spans="1:6" s="95" customFormat="1" ht="38.25" x14ac:dyDescent="0.3">
      <c r="A16" s="206" t="s">
        <v>9</v>
      </c>
      <c r="B16" s="208" t="s">
        <v>11</v>
      </c>
      <c r="C16" s="210">
        <v>19056.5</v>
      </c>
      <c r="D16" s="91">
        <v>550.6</v>
      </c>
      <c r="E16" s="210">
        <f>C16+D16+D17</f>
        <v>21192.1</v>
      </c>
      <c r="F16" s="92" t="s">
        <v>103</v>
      </c>
    </row>
    <row r="17" spans="1:6" s="95" customFormat="1" ht="38.25" x14ac:dyDescent="0.3">
      <c r="A17" s="207"/>
      <c r="B17" s="209"/>
      <c r="C17" s="211"/>
      <c r="D17" s="91">
        <v>1585</v>
      </c>
      <c r="E17" s="211"/>
      <c r="F17" s="92" t="s">
        <v>105</v>
      </c>
    </row>
    <row r="18" spans="1:6" s="95" customFormat="1" ht="38.25" x14ac:dyDescent="0.3">
      <c r="A18" s="97" t="s">
        <v>23</v>
      </c>
      <c r="B18" s="84" t="s">
        <v>26</v>
      </c>
      <c r="C18" s="96">
        <f>123013.7-68.5</f>
        <v>122945.2</v>
      </c>
      <c r="D18" s="91">
        <v>1000</v>
      </c>
      <c r="E18" s="96">
        <f>C18+D18</f>
        <v>123945.2</v>
      </c>
      <c r="F18" s="92" t="s">
        <v>106</v>
      </c>
    </row>
    <row r="19" spans="1:6" s="3" customFormat="1" x14ac:dyDescent="0.3">
      <c r="A19" s="19"/>
      <c r="B19" s="15" t="s">
        <v>4</v>
      </c>
      <c r="C19" s="18"/>
      <c r="D19" s="18">
        <f>SUM(D14:D18)</f>
        <v>14784.4</v>
      </c>
      <c r="E19" s="18"/>
      <c r="F19" s="20"/>
    </row>
    <row r="20" spans="1:6" x14ac:dyDescent="0.3">
      <c r="A20" s="21" t="s">
        <v>92</v>
      </c>
      <c r="B20" s="21"/>
      <c r="C20" s="21"/>
      <c r="D20" s="86" t="s">
        <v>95</v>
      </c>
      <c r="E20" s="86"/>
      <c r="F20" s="86"/>
    </row>
    <row r="21" spans="1:6" x14ac:dyDescent="0.3">
      <c r="A21" s="5"/>
      <c r="B21" s="6"/>
      <c r="C21" s="7"/>
      <c r="D21" s="7"/>
      <c r="E21" s="7"/>
      <c r="F21" s="6"/>
    </row>
    <row r="22" spans="1:6" x14ac:dyDescent="0.3">
      <c r="A22" s="5"/>
      <c r="B22" s="6"/>
      <c r="C22" s="7"/>
      <c r="D22" s="7"/>
      <c r="E22" s="7"/>
      <c r="F22" s="6"/>
    </row>
    <row r="23" spans="1:6" x14ac:dyDescent="0.3">
      <c r="A23" s="5"/>
      <c r="B23" s="6"/>
      <c r="C23" s="7"/>
      <c r="D23" s="7"/>
      <c r="E23" s="7"/>
      <c r="F23" s="6"/>
    </row>
    <row r="24" spans="1:6" x14ac:dyDescent="0.3">
      <c r="A24" s="5"/>
      <c r="B24" s="6"/>
      <c r="C24" s="7"/>
      <c r="D24" s="7"/>
      <c r="E24" s="7"/>
      <c r="F24" s="6"/>
    </row>
    <row r="25" spans="1:6" x14ac:dyDescent="0.3">
      <c r="A25" s="5"/>
      <c r="B25" s="6"/>
      <c r="C25" s="7"/>
      <c r="D25" s="7"/>
      <c r="E25" s="7"/>
      <c r="F25" s="6"/>
    </row>
    <row r="26" spans="1:6" x14ac:dyDescent="0.3">
      <c r="A26" s="5"/>
      <c r="B26" s="6"/>
      <c r="C26" s="7"/>
      <c r="D26" s="7"/>
      <c r="E26" s="7"/>
      <c r="F26" s="6"/>
    </row>
    <row r="27" spans="1:6" x14ac:dyDescent="0.3">
      <c r="A27" s="5"/>
      <c r="B27" s="6"/>
      <c r="C27" s="7"/>
      <c r="D27" s="7"/>
      <c r="E27" s="7"/>
      <c r="F27" s="6"/>
    </row>
  </sheetData>
  <mergeCells count="9">
    <mergeCell ref="A16:A17"/>
    <mergeCell ref="B16:B17"/>
    <mergeCell ref="C16:C17"/>
    <mergeCell ref="E16:E17"/>
    <mergeCell ref="A2:F2"/>
    <mergeCell ref="A5:F5"/>
    <mergeCell ref="A7:F7"/>
    <mergeCell ref="A10:F10"/>
    <mergeCell ref="A13:F13"/>
  </mergeCells>
  <hyperlinks>
    <hyperlink ref="D20"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0"/>
  <sheetViews>
    <sheetView zoomScale="145" zoomScaleNormal="145" workbookViewId="0">
      <pane ySplit="4" topLeftCell="A5" activePane="bottomLeft" state="frozen"/>
      <selection pane="bottomLeft" activeCell="F20" sqref="F20"/>
    </sheetView>
  </sheetViews>
  <sheetFormatPr defaultRowHeight="16.5" x14ac:dyDescent="0.3"/>
  <cols>
    <col min="1" max="1" width="7.140625" style="90" customWidth="1"/>
    <col min="2" max="2" width="31" style="90" customWidth="1"/>
    <col min="3" max="3" width="13.140625" style="90" customWidth="1"/>
    <col min="4" max="4" width="10.85546875" style="90" customWidth="1"/>
    <col min="5" max="5" width="13.5703125" style="90" customWidth="1"/>
    <col min="6" max="6" width="53.5703125" style="90" customWidth="1"/>
    <col min="7" max="16384" width="9.140625" style="90"/>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112</v>
      </c>
      <c r="B5" s="200"/>
      <c r="C5" s="200"/>
      <c r="D5" s="200"/>
      <c r="E5" s="200"/>
      <c r="F5" s="201"/>
    </row>
    <row r="6" spans="1:6" x14ac:dyDescent="0.3">
      <c r="A6" s="10" t="s">
        <v>8</v>
      </c>
      <c r="B6" s="11"/>
      <c r="C6" s="86" t="s">
        <v>96</v>
      </c>
      <c r="D6" s="87"/>
      <c r="E6" s="88"/>
      <c r="F6" s="22"/>
    </row>
    <row r="7" spans="1:6" x14ac:dyDescent="0.3">
      <c r="A7" s="202" t="s">
        <v>6</v>
      </c>
      <c r="B7" s="203"/>
      <c r="C7" s="203"/>
      <c r="D7" s="203"/>
      <c r="E7" s="203"/>
      <c r="F7" s="204"/>
    </row>
    <row r="8" spans="1:6" ht="38.25" x14ac:dyDescent="0.3">
      <c r="A8" s="28"/>
      <c r="B8" s="93" t="s">
        <v>102</v>
      </c>
      <c r="C8" s="30">
        <v>8578.2999999999993</v>
      </c>
      <c r="D8" s="30">
        <v>2863.1</v>
      </c>
      <c r="E8" s="30">
        <f>C8+D8</f>
        <v>11441.4</v>
      </c>
      <c r="F8" s="26"/>
    </row>
    <row r="9" spans="1:6" ht="25.5" x14ac:dyDescent="0.3">
      <c r="A9" s="28"/>
      <c r="B9" s="93" t="s">
        <v>111</v>
      </c>
      <c r="C9" s="30">
        <v>0</v>
      </c>
      <c r="D9" s="30">
        <v>155</v>
      </c>
      <c r="E9" s="30">
        <f>C9+D9</f>
        <v>155</v>
      </c>
      <c r="F9" s="26"/>
    </row>
    <row r="10" spans="1:6" x14ac:dyDescent="0.3">
      <c r="A10" s="14"/>
      <c r="B10" s="15" t="s">
        <v>4</v>
      </c>
      <c r="C10" s="16"/>
      <c r="D10" s="16">
        <f>SUM(D8:D9)</f>
        <v>3018.1</v>
      </c>
      <c r="E10" s="16"/>
      <c r="F10" s="17"/>
    </row>
    <row r="11" spans="1:6" ht="18.75" hidden="1" customHeight="1" x14ac:dyDescent="0.3">
      <c r="A11" s="202" t="s">
        <v>7</v>
      </c>
      <c r="B11" s="203"/>
      <c r="C11" s="203"/>
      <c r="D11" s="203"/>
      <c r="E11" s="203"/>
      <c r="F11" s="204"/>
    </row>
    <row r="12" spans="1:6" ht="25.5" hidden="1" x14ac:dyDescent="0.3">
      <c r="A12" s="12"/>
      <c r="B12" s="93" t="s">
        <v>100</v>
      </c>
      <c r="C12" s="91"/>
      <c r="D12" s="91"/>
      <c r="E12" s="91"/>
      <c r="F12" s="94" t="s">
        <v>101</v>
      </c>
    </row>
    <row r="13" spans="1:6" s="4" customFormat="1" hidden="1" x14ac:dyDescent="0.3">
      <c r="A13" s="14"/>
      <c r="B13" s="14" t="s">
        <v>4</v>
      </c>
      <c r="C13" s="18"/>
      <c r="D13" s="18">
        <f>SUM(D12:D12)</f>
        <v>0</v>
      </c>
      <c r="E13" s="18"/>
      <c r="F13" s="14"/>
    </row>
    <row r="14" spans="1:6" x14ac:dyDescent="0.3">
      <c r="A14" s="205" t="s">
        <v>5</v>
      </c>
      <c r="B14" s="205"/>
      <c r="C14" s="205"/>
      <c r="D14" s="205"/>
      <c r="E14" s="205"/>
      <c r="F14" s="205"/>
    </row>
    <row r="15" spans="1:6" s="95" customFormat="1" ht="25.5" x14ac:dyDescent="0.3">
      <c r="A15" s="98" t="s">
        <v>3</v>
      </c>
      <c r="B15" s="84" t="s">
        <v>10</v>
      </c>
      <c r="C15" s="99">
        <f>246106.6-400</f>
        <v>245706.6</v>
      </c>
      <c r="D15" s="91">
        <v>500</v>
      </c>
      <c r="E15" s="99">
        <f>C15+D15</f>
        <v>246206.6</v>
      </c>
      <c r="F15" s="92" t="s">
        <v>113</v>
      </c>
    </row>
    <row r="16" spans="1:6" s="95" customFormat="1" ht="38.25" x14ac:dyDescent="0.3">
      <c r="A16" s="206" t="s">
        <v>9</v>
      </c>
      <c r="B16" s="208" t="s">
        <v>11</v>
      </c>
      <c r="C16" s="210">
        <v>21192.1</v>
      </c>
      <c r="D16" s="91">
        <v>603</v>
      </c>
      <c r="E16" s="210">
        <f>C16+D16+D17+D18</f>
        <v>22845.1</v>
      </c>
      <c r="F16" s="92" t="s">
        <v>103</v>
      </c>
    </row>
    <row r="17" spans="1:6" s="95" customFormat="1" ht="25.5" x14ac:dyDescent="0.3">
      <c r="A17" s="214"/>
      <c r="B17" s="212"/>
      <c r="C17" s="213"/>
      <c r="D17" s="91">
        <v>50</v>
      </c>
      <c r="E17" s="213"/>
      <c r="F17" s="92" t="s">
        <v>115</v>
      </c>
    </row>
    <row r="18" spans="1:6" s="95" customFormat="1" ht="25.5" x14ac:dyDescent="0.3">
      <c r="A18" s="207"/>
      <c r="B18" s="209"/>
      <c r="C18" s="211"/>
      <c r="D18" s="91">
        <v>1000</v>
      </c>
      <c r="E18" s="211"/>
      <c r="F18" s="92" t="s">
        <v>114</v>
      </c>
    </row>
    <row r="19" spans="1:6" s="95" customFormat="1" ht="38.25" x14ac:dyDescent="0.3">
      <c r="A19" s="98" t="s">
        <v>23</v>
      </c>
      <c r="B19" s="84" t="s">
        <v>26</v>
      </c>
      <c r="C19" s="99">
        <f>123945.2+400</f>
        <v>124345.2</v>
      </c>
      <c r="D19" s="91">
        <v>400</v>
      </c>
      <c r="E19" s="99">
        <f>C19+D19</f>
        <v>124745.2</v>
      </c>
      <c r="F19" s="92" t="s">
        <v>116</v>
      </c>
    </row>
    <row r="20" spans="1:6" s="95" customFormat="1" ht="38.25" x14ac:dyDescent="0.3">
      <c r="A20" s="206" t="s">
        <v>12</v>
      </c>
      <c r="B20" s="208" t="s">
        <v>13</v>
      </c>
      <c r="C20" s="210">
        <v>20263.7</v>
      </c>
      <c r="D20" s="91">
        <v>310.10000000000002</v>
      </c>
      <c r="E20" s="210">
        <f>C20+D20+D21</f>
        <v>20728.8</v>
      </c>
      <c r="F20" s="92" t="s">
        <v>118</v>
      </c>
    </row>
    <row r="21" spans="1:6" s="95" customFormat="1" x14ac:dyDescent="0.3">
      <c r="A21" s="207"/>
      <c r="B21" s="209"/>
      <c r="C21" s="211"/>
      <c r="D21" s="91">
        <v>155</v>
      </c>
      <c r="E21" s="211"/>
      <c r="F21" s="92" t="s">
        <v>117</v>
      </c>
    </row>
    <row r="22" spans="1:6" s="3" customFormat="1" x14ac:dyDescent="0.3">
      <c r="A22" s="19"/>
      <c r="B22" s="15" t="s">
        <v>4</v>
      </c>
      <c r="C22" s="18"/>
      <c r="D22" s="18">
        <f>SUM(D15:D21)</f>
        <v>3018.1</v>
      </c>
      <c r="E22" s="18"/>
      <c r="F22" s="20"/>
    </row>
    <row r="23" spans="1:6" x14ac:dyDescent="0.3">
      <c r="A23" s="21" t="s">
        <v>92</v>
      </c>
      <c r="B23" s="21"/>
      <c r="C23" s="21"/>
      <c r="D23" s="86" t="s">
        <v>95</v>
      </c>
      <c r="E23" s="86"/>
      <c r="F23" s="86"/>
    </row>
    <row r="24" spans="1:6" x14ac:dyDescent="0.3">
      <c r="A24" s="5"/>
      <c r="B24" s="6"/>
      <c r="C24" s="7"/>
      <c r="D24" s="7"/>
      <c r="E24" s="7"/>
      <c r="F24" s="6"/>
    </row>
    <row r="25" spans="1:6" x14ac:dyDescent="0.3">
      <c r="A25" s="5"/>
      <c r="B25" s="6"/>
      <c r="C25" s="7"/>
      <c r="D25" s="7"/>
      <c r="E25" s="7"/>
      <c r="F25" s="6"/>
    </row>
    <row r="26" spans="1:6" x14ac:dyDescent="0.3">
      <c r="A26" s="5"/>
      <c r="B26" s="6"/>
      <c r="C26" s="7"/>
      <c r="D26" s="7"/>
      <c r="E26" s="7"/>
      <c r="F26" s="6"/>
    </row>
    <row r="27" spans="1:6" x14ac:dyDescent="0.3">
      <c r="A27" s="5"/>
      <c r="B27" s="6"/>
      <c r="C27" s="7"/>
      <c r="D27" s="7"/>
      <c r="E27" s="7"/>
      <c r="F27" s="6"/>
    </row>
    <row r="28" spans="1:6" x14ac:dyDescent="0.3">
      <c r="A28" s="5"/>
      <c r="B28" s="6"/>
      <c r="C28" s="7"/>
      <c r="D28" s="7"/>
      <c r="E28" s="7"/>
      <c r="F28" s="6"/>
    </row>
    <row r="29" spans="1:6" x14ac:dyDescent="0.3">
      <c r="A29" s="5"/>
      <c r="B29" s="6"/>
      <c r="C29" s="7"/>
      <c r="D29" s="7"/>
      <c r="E29" s="7"/>
      <c r="F29" s="6"/>
    </row>
    <row r="30" spans="1:6" x14ac:dyDescent="0.3">
      <c r="A30" s="5"/>
      <c r="B30" s="6"/>
      <c r="C30" s="7"/>
      <c r="D30" s="7"/>
      <c r="E30" s="7"/>
      <c r="F30" s="6"/>
    </row>
  </sheetData>
  <mergeCells count="13">
    <mergeCell ref="B16:B18"/>
    <mergeCell ref="C16:C18"/>
    <mergeCell ref="E16:E18"/>
    <mergeCell ref="A20:A21"/>
    <mergeCell ref="B20:B21"/>
    <mergeCell ref="C20:C21"/>
    <mergeCell ref="E20:E21"/>
    <mergeCell ref="A16:A18"/>
    <mergeCell ref="A2:F2"/>
    <mergeCell ref="A5:F5"/>
    <mergeCell ref="A7:F7"/>
    <mergeCell ref="A11:F11"/>
    <mergeCell ref="A14:F14"/>
  </mergeCells>
  <hyperlinks>
    <hyperlink ref="D23"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8"/>
  <sheetViews>
    <sheetView zoomScale="145" zoomScaleNormal="145" workbookViewId="0">
      <pane ySplit="4" topLeftCell="A5" activePane="bottomLeft" state="frozen"/>
      <selection pane="bottomLeft" activeCell="A2" sqref="A2:F2"/>
    </sheetView>
  </sheetViews>
  <sheetFormatPr defaultRowHeight="16.5" x14ac:dyDescent="0.3"/>
  <cols>
    <col min="1" max="1" width="7.140625" style="90" customWidth="1"/>
    <col min="2" max="2" width="31" style="90" customWidth="1"/>
    <col min="3" max="3" width="13.140625" style="90" customWidth="1"/>
    <col min="4" max="4" width="10.85546875" style="90" customWidth="1"/>
    <col min="5" max="5" width="13.5703125" style="90" customWidth="1"/>
    <col min="6" max="6" width="53.5703125" style="90" customWidth="1"/>
    <col min="7" max="16384" width="9.140625" style="90"/>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122</v>
      </c>
      <c r="B5" s="200"/>
      <c r="C5" s="200"/>
      <c r="D5" s="200"/>
      <c r="E5" s="200"/>
      <c r="F5" s="201"/>
    </row>
    <row r="6" spans="1:6" x14ac:dyDescent="0.3">
      <c r="A6" s="10" t="s">
        <v>8</v>
      </c>
      <c r="B6" s="11"/>
      <c r="C6" s="86" t="s">
        <v>96</v>
      </c>
      <c r="D6" s="87"/>
      <c r="E6" s="88"/>
      <c r="F6" s="22"/>
    </row>
    <row r="7" spans="1:6" x14ac:dyDescent="0.3">
      <c r="A7" s="202" t="s">
        <v>6</v>
      </c>
      <c r="B7" s="203"/>
      <c r="C7" s="203"/>
      <c r="D7" s="203"/>
      <c r="E7" s="203"/>
      <c r="F7" s="204"/>
    </row>
    <row r="8" spans="1:6" ht="38.25" x14ac:dyDescent="0.3">
      <c r="A8" s="28"/>
      <c r="B8" s="93" t="s">
        <v>102</v>
      </c>
      <c r="C8" s="30">
        <v>11441.4</v>
      </c>
      <c r="D8" s="30">
        <v>977</v>
      </c>
      <c r="E8" s="30">
        <f>C8+D8</f>
        <v>12418.4</v>
      </c>
      <c r="F8" s="26"/>
    </row>
    <row r="9" spans="1:6" x14ac:dyDescent="0.3">
      <c r="A9" s="14"/>
      <c r="B9" s="15" t="s">
        <v>4</v>
      </c>
      <c r="C9" s="16"/>
      <c r="D9" s="16">
        <f>SUM(D8:D8)</f>
        <v>977</v>
      </c>
      <c r="E9" s="16"/>
      <c r="F9" s="17"/>
    </row>
    <row r="10" spans="1:6" ht="18.75" hidden="1" customHeight="1" x14ac:dyDescent="0.3">
      <c r="A10" s="202" t="s">
        <v>7</v>
      </c>
      <c r="B10" s="203"/>
      <c r="C10" s="203"/>
      <c r="D10" s="203"/>
      <c r="E10" s="203"/>
      <c r="F10" s="204"/>
    </row>
    <row r="11" spans="1:6" ht="25.5" hidden="1" x14ac:dyDescent="0.3">
      <c r="A11" s="12"/>
      <c r="B11" s="93" t="s">
        <v>100</v>
      </c>
      <c r="C11" s="91"/>
      <c r="D11" s="91"/>
      <c r="E11" s="91"/>
      <c r="F11" s="94" t="s">
        <v>101</v>
      </c>
    </row>
    <row r="12" spans="1:6" s="4" customFormat="1" hidden="1" x14ac:dyDescent="0.3">
      <c r="A12" s="14"/>
      <c r="B12" s="14" t="s">
        <v>4</v>
      </c>
      <c r="C12" s="18"/>
      <c r="D12" s="18">
        <f>SUM(D11:D11)</f>
        <v>0</v>
      </c>
      <c r="E12" s="18"/>
      <c r="F12" s="14"/>
    </row>
    <row r="13" spans="1:6" x14ac:dyDescent="0.3">
      <c r="A13" s="205" t="s">
        <v>5</v>
      </c>
      <c r="B13" s="205"/>
      <c r="C13" s="205"/>
      <c r="D13" s="205"/>
      <c r="E13" s="205"/>
      <c r="F13" s="205"/>
    </row>
    <row r="14" spans="1:6" s="95" customFormat="1" ht="38.25" x14ac:dyDescent="0.3">
      <c r="A14" s="101" t="s">
        <v>16</v>
      </c>
      <c r="B14" s="102" t="s">
        <v>17</v>
      </c>
      <c r="C14" s="103">
        <v>13462</v>
      </c>
      <c r="D14" s="104">
        <v>70</v>
      </c>
      <c r="E14" s="103">
        <f>C14+D14</f>
        <v>13532</v>
      </c>
      <c r="F14" s="110" t="s">
        <v>123</v>
      </c>
    </row>
    <row r="15" spans="1:6" s="95" customFormat="1" ht="38.25" x14ac:dyDescent="0.3">
      <c r="A15" s="217" t="s">
        <v>3</v>
      </c>
      <c r="B15" s="219" t="s">
        <v>10</v>
      </c>
      <c r="C15" s="221">
        <f>246206.6+299900</f>
        <v>546106.6</v>
      </c>
      <c r="D15" s="104">
        <v>100</v>
      </c>
      <c r="E15" s="221">
        <f>C15+D15+D16</f>
        <v>549770.4</v>
      </c>
      <c r="F15" s="110" t="s">
        <v>124</v>
      </c>
    </row>
    <row r="16" spans="1:6" s="95" customFormat="1" ht="57.75" customHeight="1" x14ac:dyDescent="0.3">
      <c r="A16" s="218"/>
      <c r="B16" s="220"/>
      <c r="C16" s="222"/>
      <c r="D16" s="104">
        <v>3563.8</v>
      </c>
      <c r="E16" s="222"/>
      <c r="F16" s="215" t="s">
        <v>126</v>
      </c>
    </row>
    <row r="17" spans="1:6" s="95" customFormat="1" ht="70.5" customHeight="1" x14ac:dyDescent="0.3">
      <c r="A17" s="107" t="s">
        <v>9</v>
      </c>
      <c r="B17" s="108" t="s">
        <v>11</v>
      </c>
      <c r="C17" s="109">
        <f>22845.1-5354.8</f>
        <v>17490.3</v>
      </c>
      <c r="D17" s="104">
        <v>-3563.8</v>
      </c>
      <c r="E17" s="103">
        <f>C17+D17</f>
        <v>13926.5</v>
      </c>
      <c r="F17" s="216"/>
    </row>
    <row r="18" spans="1:6" s="95" customFormat="1" ht="38.25" x14ac:dyDescent="0.3">
      <c r="A18" s="101" t="s">
        <v>23</v>
      </c>
      <c r="B18" s="102" t="s">
        <v>26</v>
      </c>
      <c r="C18" s="103">
        <f>124745.2+95110.1</f>
        <v>219855.3</v>
      </c>
      <c r="D18" s="104">
        <v>400</v>
      </c>
      <c r="E18" s="103">
        <f>C18+D18</f>
        <v>220255.3</v>
      </c>
      <c r="F18" s="110" t="s">
        <v>116</v>
      </c>
    </row>
    <row r="19" spans="1:6" s="95" customFormat="1" ht="60.75" customHeight="1" x14ac:dyDescent="0.3">
      <c r="A19" s="101" t="s">
        <v>24</v>
      </c>
      <c r="B19" s="102" t="s">
        <v>27</v>
      </c>
      <c r="C19" s="103">
        <v>82740</v>
      </c>
      <c r="D19" s="104">
        <v>407</v>
      </c>
      <c r="E19" s="103">
        <f>C19+D19</f>
        <v>83147</v>
      </c>
      <c r="F19" s="110" t="s">
        <v>125</v>
      </c>
    </row>
    <row r="20" spans="1:6" s="3" customFormat="1" x14ac:dyDescent="0.3">
      <c r="A20" s="19"/>
      <c r="B20" s="15" t="s">
        <v>4</v>
      </c>
      <c r="C20" s="18"/>
      <c r="D20" s="18">
        <f>SUM(D14:D19)</f>
        <v>977</v>
      </c>
      <c r="E20" s="18"/>
      <c r="F20" s="20"/>
    </row>
    <row r="21" spans="1:6" x14ac:dyDescent="0.3">
      <c r="A21" s="21" t="s">
        <v>92</v>
      </c>
      <c r="B21" s="21"/>
      <c r="C21" s="21"/>
      <c r="D21" s="86" t="s">
        <v>95</v>
      </c>
      <c r="E21" s="86"/>
      <c r="F21" s="86"/>
    </row>
    <row r="22" spans="1:6" x14ac:dyDescent="0.3">
      <c r="A22" s="5"/>
      <c r="B22" s="6"/>
      <c r="C22" s="7"/>
      <c r="D22" s="7"/>
      <c r="E22" s="7"/>
      <c r="F22" s="6"/>
    </row>
    <row r="23" spans="1:6" x14ac:dyDescent="0.3">
      <c r="A23" s="5"/>
      <c r="B23" s="6"/>
      <c r="C23" s="7"/>
      <c r="D23" s="7"/>
      <c r="E23" s="7"/>
      <c r="F23" s="6"/>
    </row>
    <row r="24" spans="1:6" x14ac:dyDescent="0.3">
      <c r="A24" s="5"/>
      <c r="B24" s="6"/>
      <c r="C24" s="7"/>
      <c r="D24" s="7"/>
      <c r="E24" s="7"/>
      <c r="F24" s="6"/>
    </row>
    <row r="25" spans="1:6" x14ac:dyDescent="0.3">
      <c r="A25" s="5"/>
      <c r="B25" s="6"/>
      <c r="C25" s="7"/>
      <c r="D25" s="7"/>
      <c r="E25" s="7"/>
      <c r="F25" s="6"/>
    </row>
    <row r="26" spans="1:6" x14ac:dyDescent="0.3">
      <c r="A26" s="5"/>
      <c r="B26" s="6"/>
      <c r="C26" s="7"/>
      <c r="D26" s="7"/>
      <c r="E26" s="7"/>
      <c r="F26" s="6"/>
    </row>
    <row r="27" spans="1:6" x14ac:dyDescent="0.3">
      <c r="A27" s="5"/>
      <c r="B27" s="6"/>
      <c r="C27" s="7"/>
      <c r="D27" s="7"/>
      <c r="E27" s="7"/>
      <c r="F27" s="6"/>
    </row>
    <row r="28" spans="1:6" x14ac:dyDescent="0.3">
      <c r="A28" s="5"/>
      <c r="B28" s="6"/>
      <c r="C28" s="7"/>
      <c r="D28" s="7"/>
      <c r="E28" s="7"/>
      <c r="F28" s="6"/>
    </row>
  </sheetData>
  <mergeCells count="10">
    <mergeCell ref="A2:F2"/>
    <mergeCell ref="A5:F5"/>
    <mergeCell ref="A7:F7"/>
    <mergeCell ref="A10:F10"/>
    <mergeCell ref="A13:F13"/>
    <mergeCell ref="F16:F17"/>
    <mergeCell ref="A15:A16"/>
    <mergeCell ref="B15:B16"/>
    <mergeCell ref="C15:C16"/>
    <mergeCell ref="E15:E16"/>
  </mergeCells>
  <hyperlinks>
    <hyperlink ref="D21"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8"/>
  <sheetViews>
    <sheetView zoomScale="145" zoomScaleNormal="145" workbookViewId="0">
      <pane ySplit="4" topLeftCell="A5" activePane="bottomLeft" state="frozen"/>
      <selection pane="bottomLeft" activeCell="A2" sqref="A2:F2"/>
    </sheetView>
  </sheetViews>
  <sheetFormatPr defaultRowHeight="16.5" x14ac:dyDescent="0.3"/>
  <cols>
    <col min="1" max="1" width="7.140625" style="90" customWidth="1"/>
    <col min="2" max="2" width="31" style="90" customWidth="1"/>
    <col min="3" max="3" width="13.140625" style="90" customWidth="1"/>
    <col min="4" max="4" width="10.85546875" style="90" customWidth="1"/>
    <col min="5" max="5" width="13.5703125" style="90" customWidth="1"/>
    <col min="6" max="6" width="53.5703125" style="90" customWidth="1"/>
    <col min="7" max="16384" width="9.140625" style="90"/>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133</v>
      </c>
      <c r="B5" s="200"/>
      <c r="C5" s="200"/>
      <c r="D5" s="200"/>
      <c r="E5" s="200"/>
      <c r="F5" s="201"/>
    </row>
    <row r="6" spans="1:6" x14ac:dyDescent="0.3">
      <c r="A6" s="10" t="s">
        <v>8</v>
      </c>
      <c r="B6" s="11"/>
      <c r="C6" s="86" t="s">
        <v>96</v>
      </c>
      <c r="D6" s="87"/>
      <c r="E6" s="88"/>
      <c r="F6" s="22"/>
    </row>
    <row r="7" spans="1:6" x14ac:dyDescent="0.3">
      <c r="A7" s="202" t="s">
        <v>6</v>
      </c>
      <c r="B7" s="203"/>
      <c r="C7" s="203"/>
      <c r="D7" s="203"/>
      <c r="E7" s="203"/>
      <c r="F7" s="204"/>
    </row>
    <row r="8" spans="1:6" ht="38.25" x14ac:dyDescent="0.3">
      <c r="A8" s="28"/>
      <c r="B8" s="93" t="s">
        <v>102</v>
      </c>
      <c r="C8" s="30">
        <v>12418.4</v>
      </c>
      <c r="D8" s="30">
        <v>3276.4</v>
      </c>
      <c r="E8" s="30">
        <f>C8+D8</f>
        <v>15694.8</v>
      </c>
      <c r="F8" s="26"/>
    </row>
    <row r="9" spans="1:6" x14ac:dyDescent="0.3">
      <c r="A9" s="14"/>
      <c r="B9" s="15" t="s">
        <v>4</v>
      </c>
      <c r="C9" s="16"/>
      <c r="D9" s="16">
        <f>SUM(D8:D8)</f>
        <v>3276.4</v>
      </c>
      <c r="E9" s="16"/>
      <c r="F9" s="17"/>
    </row>
    <row r="10" spans="1:6" ht="18.75" customHeight="1" x14ac:dyDescent="0.3">
      <c r="A10" s="202" t="s">
        <v>7</v>
      </c>
      <c r="B10" s="203"/>
      <c r="C10" s="203"/>
      <c r="D10" s="203"/>
      <c r="E10" s="203"/>
      <c r="F10" s="204"/>
    </row>
    <row r="11" spans="1:6" ht="25.5" x14ac:dyDescent="0.3">
      <c r="A11" s="12"/>
      <c r="B11" s="93" t="s">
        <v>139</v>
      </c>
      <c r="C11" s="91">
        <v>22672.2</v>
      </c>
      <c r="D11" s="91">
        <v>-15000</v>
      </c>
      <c r="E11" s="91">
        <f>C11+D11</f>
        <v>7672.2000000000007</v>
      </c>
      <c r="F11" s="94"/>
    </row>
    <row r="12" spans="1:6" s="4" customFormat="1" x14ac:dyDescent="0.3">
      <c r="A12" s="14"/>
      <c r="B12" s="14" t="s">
        <v>4</v>
      </c>
      <c r="C12" s="18"/>
      <c r="D12" s="18">
        <f>SUM(D11:D11)</f>
        <v>-15000</v>
      </c>
      <c r="E12" s="18"/>
      <c r="F12" s="14"/>
    </row>
    <row r="13" spans="1:6" x14ac:dyDescent="0.3">
      <c r="A13" s="205" t="s">
        <v>5</v>
      </c>
      <c r="B13" s="205"/>
      <c r="C13" s="205"/>
      <c r="D13" s="205"/>
      <c r="E13" s="205"/>
      <c r="F13" s="205"/>
    </row>
    <row r="14" spans="1:6" s="95" customFormat="1" ht="51" x14ac:dyDescent="0.3">
      <c r="A14" s="105" t="s">
        <v>16</v>
      </c>
      <c r="B14" s="102" t="s">
        <v>17</v>
      </c>
      <c r="C14" s="106">
        <v>13532</v>
      </c>
      <c r="D14" s="104">
        <v>1000</v>
      </c>
      <c r="E14" s="106">
        <f>C14+D14</f>
        <v>14532</v>
      </c>
      <c r="F14" s="110" t="s">
        <v>134</v>
      </c>
    </row>
    <row r="15" spans="1:6" s="95" customFormat="1" ht="38.25" x14ac:dyDescent="0.3">
      <c r="A15" s="223" t="s">
        <v>3</v>
      </c>
      <c r="B15" s="224" t="s">
        <v>10</v>
      </c>
      <c r="C15" s="225">
        <f>549770.4+89442.8</f>
        <v>639213.20000000007</v>
      </c>
      <c r="D15" s="104">
        <v>776.4</v>
      </c>
      <c r="E15" s="221">
        <f>C15+D15+D16+D17</f>
        <v>626489.60000000009</v>
      </c>
      <c r="F15" s="110" t="s">
        <v>135</v>
      </c>
    </row>
    <row r="16" spans="1:6" s="95" customFormat="1" ht="57.75" customHeight="1" x14ac:dyDescent="0.3">
      <c r="A16" s="223"/>
      <c r="B16" s="224"/>
      <c r="C16" s="225"/>
      <c r="D16" s="104">
        <v>1500</v>
      </c>
      <c r="E16" s="226"/>
      <c r="F16" s="110" t="s">
        <v>136</v>
      </c>
    </row>
    <row r="17" spans="1:6" s="95" customFormat="1" ht="102" x14ac:dyDescent="0.3">
      <c r="A17" s="223"/>
      <c r="B17" s="224"/>
      <c r="C17" s="225"/>
      <c r="D17" s="104">
        <v>-15000</v>
      </c>
      <c r="E17" s="222"/>
      <c r="F17" s="110" t="s">
        <v>137</v>
      </c>
    </row>
    <row r="18" spans="1:6" s="95" customFormat="1" ht="115.5" customHeight="1" x14ac:dyDescent="0.3">
      <c r="A18" s="107" t="s">
        <v>9</v>
      </c>
      <c r="B18" s="108" t="s">
        <v>11</v>
      </c>
      <c r="C18" s="109">
        <v>13926.5</v>
      </c>
      <c r="D18" s="104">
        <v>-1000</v>
      </c>
      <c r="E18" s="106">
        <f>C18+D18</f>
        <v>12926.5</v>
      </c>
      <c r="F18" s="215" t="s">
        <v>138</v>
      </c>
    </row>
    <row r="19" spans="1:6" s="95" customFormat="1" x14ac:dyDescent="0.3">
      <c r="A19" s="105" t="s">
        <v>23</v>
      </c>
      <c r="B19" s="102" t="s">
        <v>26</v>
      </c>
      <c r="C19" s="106">
        <f>220255.3-1865.6</f>
        <v>218389.69999999998</v>
      </c>
      <c r="D19" s="104">
        <v>1000</v>
      </c>
      <c r="E19" s="106">
        <f>C19+D19</f>
        <v>219389.69999999998</v>
      </c>
      <c r="F19" s="216"/>
    </row>
    <row r="20" spans="1:6" s="3" customFormat="1" x14ac:dyDescent="0.3">
      <c r="A20" s="19"/>
      <c r="B20" s="15" t="s">
        <v>4</v>
      </c>
      <c r="C20" s="18"/>
      <c r="D20" s="18">
        <f>SUM(D14:D19)</f>
        <v>-11723.6</v>
      </c>
      <c r="E20" s="18"/>
      <c r="F20" s="20"/>
    </row>
    <row r="21" spans="1:6" x14ac:dyDescent="0.3">
      <c r="A21" s="21" t="s">
        <v>92</v>
      </c>
      <c r="B21" s="21"/>
      <c r="C21" s="21"/>
      <c r="D21" s="86" t="s">
        <v>95</v>
      </c>
      <c r="E21" s="86"/>
      <c r="F21" s="86"/>
    </row>
    <row r="22" spans="1:6" x14ac:dyDescent="0.3">
      <c r="A22" s="5"/>
      <c r="B22" s="6"/>
      <c r="C22" s="7"/>
      <c r="D22" s="7"/>
      <c r="E22" s="7"/>
      <c r="F22" s="6"/>
    </row>
    <row r="23" spans="1:6" x14ac:dyDescent="0.3">
      <c r="A23" s="5"/>
      <c r="B23" s="6"/>
      <c r="C23" s="7"/>
      <c r="D23" s="7"/>
      <c r="E23" s="7"/>
      <c r="F23" s="6"/>
    </row>
    <row r="24" spans="1:6" x14ac:dyDescent="0.3">
      <c r="A24" s="5"/>
      <c r="B24" s="6"/>
      <c r="C24" s="7"/>
      <c r="D24" s="7"/>
      <c r="E24" s="7"/>
      <c r="F24" s="6"/>
    </row>
    <row r="25" spans="1:6" x14ac:dyDescent="0.3">
      <c r="A25" s="5"/>
      <c r="B25" s="6"/>
      <c r="C25" s="7"/>
      <c r="D25" s="7"/>
      <c r="E25" s="7"/>
      <c r="F25" s="6"/>
    </row>
    <row r="26" spans="1:6" x14ac:dyDescent="0.3">
      <c r="A26" s="5"/>
      <c r="B26" s="6"/>
      <c r="C26" s="7"/>
      <c r="D26" s="7"/>
      <c r="E26" s="7"/>
      <c r="F26" s="6"/>
    </row>
    <row r="27" spans="1:6" x14ac:dyDescent="0.3">
      <c r="A27" s="5"/>
      <c r="B27" s="6"/>
      <c r="C27" s="7"/>
      <c r="D27" s="7"/>
      <c r="E27" s="7"/>
      <c r="F27" s="6"/>
    </row>
    <row r="28" spans="1:6" x14ac:dyDescent="0.3">
      <c r="A28" s="5"/>
      <c r="B28" s="6"/>
      <c r="C28" s="7"/>
      <c r="D28" s="7"/>
      <c r="E28" s="7"/>
      <c r="F28" s="6"/>
    </row>
  </sheetData>
  <mergeCells count="10">
    <mergeCell ref="A15:A17"/>
    <mergeCell ref="B15:B17"/>
    <mergeCell ref="C15:C17"/>
    <mergeCell ref="E15:E17"/>
    <mergeCell ref="F18:F19"/>
    <mergeCell ref="A2:F2"/>
    <mergeCell ref="A5:F5"/>
    <mergeCell ref="A7:F7"/>
    <mergeCell ref="A10:F10"/>
    <mergeCell ref="A13:F13"/>
  </mergeCells>
  <hyperlinks>
    <hyperlink ref="D21"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2"/>
  <sheetViews>
    <sheetView zoomScale="145" zoomScaleNormal="145" workbookViewId="0">
      <pane ySplit="4" topLeftCell="A5" activePane="bottomLeft" state="frozen"/>
      <selection pane="bottomLeft" activeCell="B15" sqref="B15:B17"/>
    </sheetView>
  </sheetViews>
  <sheetFormatPr defaultRowHeight="16.5" x14ac:dyDescent="0.3"/>
  <cols>
    <col min="1" max="1" width="7.140625" style="90" customWidth="1"/>
    <col min="2" max="2" width="31" style="90" customWidth="1"/>
    <col min="3" max="3" width="13.140625" style="90" customWidth="1"/>
    <col min="4" max="4" width="10.85546875" style="90" customWidth="1"/>
    <col min="5" max="5" width="13.5703125" style="90" customWidth="1"/>
    <col min="6" max="6" width="53.5703125" style="90" customWidth="1"/>
    <col min="7" max="16384" width="9.140625" style="90"/>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144</v>
      </c>
      <c r="B5" s="200"/>
      <c r="C5" s="200"/>
      <c r="D5" s="200"/>
      <c r="E5" s="200"/>
      <c r="F5" s="201"/>
    </row>
    <row r="6" spans="1:6" x14ac:dyDescent="0.3">
      <c r="A6" s="10" t="s">
        <v>8</v>
      </c>
      <c r="B6" s="11"/>
      <c r="C6" s="86" t="s">
        <v>96</v>
      </c>
      <c r="D6" s="87"/>
      <c r="E6" s="88"/>
      <c r="F6" s="22"/>
    </row>
    <row r="7" spans="1:6" x14ac:dyDescent="0.3">
      <c r="A7" s="202" t="s">
        <v>6</v>
      </c>
      <c r="B7" s="203"/>
      <c r="C7" s="203"/>
      <c r="D7" s="203"/>
      <c r="E7" s="203"/>
      <c r="F7" s="204"/>
    </row>
    <row r="8" spans="1:6" ht="38.25" x14ac:dyDescent="0.3">
      <c r="A8" s="28"/>
      <c r="B8" s="93" t="s">
        <v>102</v>
      </c>
      <c r="C8" s="30">
        <v>15694.8</v>
      </c>
      <c r="D8" s="30">
        <v>16090.3</v>
      </c>
      <c r="E8" s="30">
        <f>C8+D8</f>
        <v>31785.1</v>
      </c>
      <c r="F8" s="26"/>
    </row>
    <row r="9" spans="1:6" x14ac:dyDescent="0.3">
      <c r="A9" s="14"/>
      <c r="B9" s="15" t="s">
        <v>4</v>
      </c>
      <c r="C9" s="16"/>
      <c r="D9" s="16">
        <f>SUM(D8:D8)</f>
        <v>16090.3</v>
      </c>
      <c r="E9" s="16"/>
      <c r="F9" s="17"/>
    </row>
    <row r="10" spans="1:6" ht="18.75" hidden="1" customHeight="1" x14ac:dyDescent="0.3">
      <c r="A10" s="202" t="s">
        <v>7</v>
      </c>
      <c r="B10" s="203"/>
      <c r="C10" s="203"/>
      <c r="D10" s="203"/>
      <c r="E10" s="203"/>
      <c r="F10" s="204"/>
    </row>
    <row r="11" spans="1:6" ht="25.5" hidden="1" x14ac:dyDescent="0.3">
      <c r="A11" s="12"/>
      <c r="B11" s="93" t="s">
        <v>139</v>
      </c>
      <c r="C11" s="91"/>
      <c r="D11" s="91"/>
      <c r="E11" s="91">
        <f>C11+D11</f>
        <v>0</v>
      </c>
      <c r="F11" s="94"/>
    </row>
    <row r="12" spans="1:6" s="4" customFormat="1" hidden="1" x14ac:dyDescent="0.3">
      <c r="A12" s="14"/>
      <c r="B12" s="14" t="s">
        <v>4</v>
      </c>
      <c r="C12" s="18"/>
      <c r="D12" s="18">
        <f>SUM(D11:D11)</f>
        <v>0</v>
      </c>
      <c r="E12" s="18"/>
      <c r="F12" s="14"/>
    </row>
    <row r="13" spans="1:6" x14ac:dyDescent="0.3">
      <c r="A13" s="205" t="s">
        <v>5</v>
      </c>
      <c r="B13" s="205"/>
      <c r="C13" s="205"/>
      <c r="D13" s="205"/>
      <c r="E13" s="205"/>
      <c r="F13" s="205"/>
    </row>
    <row r="14" spans="1:6" s="95" customFormat="1" ht="25.5" x14ac:dyDescent="0.3">
      <c r="A14" s="112" t="s">
        <v>16</v>
      </c>
      <c r="B14" s="102" t="s">
        <v>17</v>
      </c>
      <c r="C14" s="115">
        <v>14532</v>
      </c>
      <c r="D14" s="104">
        <v>11.7</v>
      </c>
      <c r="E14" s="115">
        <f>C14+D14</f>
        <v>14543.7</v>
      </c>
      <c r="F14" s="110" t="s">
        <v>145</v>
      </c>
    </row>
    <row r="15" spans="1:6" s="95" customFormat="1" ht="38.25" x14ac:dyDescent="0.3">
      <c r="A15" s="217" t="s">
        <v>3</v>
      </c>
      <c r="B15" s="219" t="s">
        <v>10</v>
      </c>
      <c r="C15" s="221">
        <v>626489.59999999998</v>
      </c>
      <c r="D15" s="104">
        <v>100</v>
      </c>
      <c r="E15" s="221">
        <f>C15+D15+D16+D17</f>
        <v>636625.5</v>
      </c>
      <c r="F15" s="110" t="s">
        <v>146</v>
      </c>
    </row>
    <row r="16" spans="1:6" s="95" customFormat="1" ht="57.75" customHeight="1" x14ac:dyDescent="0.3">
      <c r="A16" s="227"/>
      <c r="B16" s="228"/>
      <c r="C16" s="226"/>
      <c r="D16" s="104">
        <v>4035.9</v>
      </c>
      <c r="E16" s="226"/>
      <c r="F16" s="110" t="s">
        <v>136</v>
      </c>
    </row>
    <row r="17" spans="1:6" s="95" customFormat="1" ht="51" x14ac:dyDescent="0.3">
      <c r="A17" s="218"/>
      <c r="B17" s="220"/>
      <c r="C17" s="222"/>
      <c r="D17" s="104">
        <v>6000</v>
      </c>
      <c r="E17" s="222"/>
      <c r="F17" s="110" t="s">
        <v>147</v>
      </c>
    </row>
    <row r="18" spans="1:6" s="95" customFormat="1" ht="38.25" x14ac:dyDescent="0.3">
      <c r="A18" s="118" t="s">
        <v>18</v>
      </c>
      <c r="B18" s="119" t="s">
        <v>19</v>
      </c>
      <c r="C18" s="120">
        <v>6410.7</v>
      </c>
      <c r="D18" s="104">
        <v>500</v>
      </c>
      <c r="E18" s="117">
        <f>C18+D18</f>
        <v>6910.7</v>
      </c>
      <c r="F18" s="110" t="s">
        <v>149</v>
      </c>
    </row>
    <row r="19" spans="1:6" s="95" customFormat="1" ht="51" x14ac:dyDescent="0.3">
      <c r="A19" s="107" t="s">
        <v>9</v>
      </c>
      <c r="B19" s="108" t="s">
        <v>11</v>
      </c>
      <c r="C19" s="117">
        <v>12926.5</v>
      </c>
      <c r="D19" s="104">
        <v>99.5</v>
      </c>
      <c r="E19" s="115">
        <f>C19+D19</f>
        <v>13026</v>
      </c>
      <c r="F19" s="110" t="s">
        <v>148</v>
      </c>
    </row>
    <row r="20" spans="1:6" s="95" customFormat="1" ht="76.5" x14ac:dyDescent="0.3">
      <c r="A20" s="217" t="s">
        <v>23</v>
      </c>
      <c r="B20" s="219" t="s">
        <v>26</v>
      </c>
      <c r="C20" s="221">
        <v>219389.7</v>
      </c>
      <c r="D20" s="104">
        <v>3943.2</v>
      </c>
      <c r="E20" s="221">
        <f>C20+D20+D21</f>
        <v>224332.90000000002</v>
      </c>
      <c r="F20" s="110" t="s">
        <v>150</v>
      </c>
    </row>
    <row r="21" spans="1:6" s="95" customFormat="1" ht="25.5" x14ac:dyDescent="0.3">
      <c r="A21" s="218"/>
      <c r="B21" s="220"/>
      <c r="C21" s="222"/>
      <c r="D21" s="104">
        <v>1000</v>
      </c>
      <c r="E21" s="222"/>
      <c r="F21" s="110" t="s">
        <v>151</v>
      </c>
    </row>
    <row r="22" spans="1:6" s="95" customFormat="1" ht="38.25" x14ac:dyDescent="0.3">
      <c r="A22" s="113" t="s">
        <v>24</v>
      </c>
      <c r="B22" s="114" t="s">
        <v>27</v>
      </c>
      <c r="C22" s="116">
        <v>83147</v>
      </c>
      <c r="D22" s="104">
        <v>100</v>
      </c>
      <c r="E22" s="116">
        <f>C22+D22</f>
        <v>83247</v>
      </c>
      <c r="F22" s="110" t="s">
        <v>152</v>
      </c>
    </row>
    <row r="23" spans="1:6" s="95" customFormat="1" ht="51" x14ac:dyDescent="0.3">
      <c r="A23" s="113" t="s">
        <v>12</v>
      </c>
      <c r="B23" s="114" t="s">
        <v>13</v>
      </c>
      <c r="C23" s="116">
        <v>20743.8</v>
      </c>
      <c r="D23" s="104">
        <v>300</v>
      </c>
      <c r="E23" s="116">
        <f>C23+D23</f>
        <v>21043.8</v>
      </c>
      <c r="F23" s="110" t="s">
        <v>153</v>
      </c>
    </row>
    <row r="24" spans="1:6" s="3" customFormat="1" x14ac:dyDescent="0.3">
      <c r="A24" s="19"/>
      <c r="B24" s="15" t="s">
        <v>4</v>
      </c>
      <c r="C24" s="18"/>
      <c r="D24" s="18">
        <f>SUM(D14:D23)</f>
        <v>16090.3</v>
      </c>
      <c r="E24" s="18"/>
      <c r="F24" s="20"/>
    </row>
    <row r="25" spans="1:6" x14ac:dyDescent="0.3">
      <c r="A25" s="21" t="s">
        <v>92</v>
      </c>
      <c r="B25" s="21"/>
      <c r="C25" s="21"/>
      <c r="D25" s="86" t="s">
        <v>95</v>
      </c>
      <c r="E25" s="86"/>
      <c r="F25" s="86"/>
    </row>
    <row r="26" spans="1:6" x14ac:dyDescent="0.3">
      <c r="A26" s="5"/>
      <c r="B26" s="6"/>
      <c r="C26" s="7"/>
      <c r="D26" s="7"/>
      <c r="E26" s="7"/>
      <c r="F26" s="6"/>
    </row>
    <row r="27" spans="1:6" x14ac:dyDescent="0.3">
      <c r="A27" s="5"/>
      <c r="B27" s="6"/>
      <c r="C27" s="7"/>
      <c r="D27" s="7"/>
      <c r="E27" s="7"/>
      <c r="F27" s="6"/>
    </row>
    <row r="28" spans="1:6" x14ac:dyDescent="0.3">
      <c r="A28" s="5"/>
      <c r="B28" s="6"/>
      <c r="C28" s="7"/>
      <c r="D28" s="7"/>
      <c r="E28" s="7"/>
      <c r="F28" s="6"/>
    </row>
    <row r="29" spans="1:6" x14ac:dyDescent="0.3">
      <c r="A29" s="5"/>
      <c r="B29" s="6"/>
      <c r="C29" s="7"/>
      <c r="D29" s="7"/>
      <c r="E29" s="7"/>
      <c r="F29" s="6"/>
    </row>
    <row r="30" spans="1:6" x14ac:dyDescent="0.3">
      <c r="A30" s="5"/>
      <c r="B30" s="6"/>
      <c r="C30" s="7"/>
      <c r="D30" s="7"/>
      <c r="E30" s="7"/>
      <c r="F30" s="6"/>
    </row>
    <row r="31" spans="1:6" x14ac:dyDescent="0.3">
      <c r="A31" s="5"/>
      <c r="B31" s="6"/>
      <c r="C31" s="7"/>
      <c r="D31" s="7"/>
      <c r="E31" s="7"/>
      <c r="F31" s="6"/>
    </row>
    <row r="32" spans="1:6" x14ac:dyDescent="0.3">
      <c r="A32" s="5"/>
      <c r="B32" s="6"/>
      <c r="C32" s="7"/>
      <c r="D32" s="7"/>
      <c r="E32" s="7"/>
      <c r="F32" s="6"/>
    </row>
  </sheetData>
  <mergeCells count="13">
    <mergeCell ref="A20:A21"/>
    <mergeCell ref="B20:B21"/>
    <mergeCell ref="C20:C21"/>
    <mergeCell ref="E20:E21"/>
    <mergeCell ref="A2:F2"/>
    <mergeCell ref="A5:F5"/>
    <mergeCell ref="A7:F7"/>
    <mergeCell ref="A10:F10"/>
    <mergeCell ref="A13:F13"/>
    <mergeCell ref="A15:A17"/>
    <mergeCell ref="B15:B17"/>
    <mergeCell ref="C15:C17"/>
    <mergeCell ref="E15:E17"/>
  </mergeCells>
  <hyperlinks>
    <hyperlink ref="D25"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4"/>
  <sheetViews>
    <sheetView zoomScale="145" zoomScaleNormal="145" workbookViewId="0">
      <pane ySplit="4" topLeftCell="A5" activePane="bottomLeft" state="frozen"/>
      <selection pane="bottomLeft" activeCell="B8" sqref="B8"/>
    </sheetView>
  </sheetViews>
  <sheetFormatPr defaultRowHeight="16.5" x14ac:dyDescent="0.3"/>
  <cols>
    <col min="1" max="1" width="7.140625" style="90" customWidth="1"/>
    <col min="2" max="2" width="31" style="90" customWidth="1"/>
    <col min="3" max="3" width="13.140625" style="90" customWidth="1"/>
    <col min="4" max="4" width="10.85546875" style="90" customWidth="1"/>
    <col min="5" max="5" width="13.5703125" style="90" customWidth="1"/>
    <col min="6" max="6" width="53.5703125" style="90" customWidth="1"/>
    <col min="7" max="16384" width="9.140625" style="90"/>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158</v>
      </c>
      <c r="B5" s="200"/>
      <c r="C5" s="200"/>
      <c r="D5" s="200"/>
      <c r="E5" s="200"/>
      <c r="F5" s="201"/>
    </row>
    <row r="6" spans="1:6" x14ac:dyDescent="0.3">
      <c r="A6" s="10" t="s">
        <v>8</v>
      </c>
      <c r="B6" s="11"/>
      <c r="C6" s="86" t="s">
        <v>96</v>
      </c>
      <c r="D6" s="87"/>
      <c r="E6" s="88"/>
      <c r="F6" s="22"/>
    </row>
    <row r="7" spans="1:6" x14ac:dyDescent="0.3">
      <c r="A7" s="202" t="s">
        <v>6</v>
      </c>
      <c r="B7" s="203"/>
      <c r="C7" s="203"/>
      <c r="D7" s="203"/>
      <c r="E7" s="203"/>
      <c r="F7" s="204"/>
    </row>
    <row r="8" spans="1:6" ht="38.25" x14ac:dyDescent="0.3">
      <c r="A8" s="28"/>
      <c r="B8" s="93" t="s">
        <v>159</v>
      </c>
      <c r="C8" s="30">
        <v>0</v>
      </c>
      <c r="D8" s="30">
        <v>100000</v>
      </c>
      <c r="E8" s="30">
        <f>C8+D8</f>
        <v>100000</v>
      </c>
      <c r="F8" s="26"/>
    </row>
    <row r="9" spans="1:6" x14ac:dyDescent="0.3">
      <c r="A9" s="14"/>
      <c r="B9" s="15" t="s">
        <v>4</v>
      </c>
      <c r="C9" s="16"/>
      <c r="D9" s="16">
        <f>SUM(D8:D8)</f>
        <v>100000</v>
      </c>
      <c r="E9" s="16"/>
      <c r="F9" s="17"/>
    </row>
    <row r="10" spans="1:6" ht="18.75" hidden="1" customHeight="1" x14ac:dyDescent="0.3">
      <c r="A10" s="202" t="s">
        <v>7</v>
      </c>
      <c r="B10" s="203"/>
      <c r="C10" s="203"/>
      <c r="D10" s="203"/>
      <c r="E10" s="203"/>
      <c r="F10" s="204"/>
    </row>
    <row r="11" spans="1:6" ht="25.5" hidden="1" x14ac:dyDescent="0.3">
      <c r="A11" s="12"/>
      <c r="B11" s="93" t="s">
        <v>139</v>
      </c>
      <c r="C11" s="91"/>
      <c r="D11" s="91"/>
      <c r="E11" s="91">
        <f>C11+D11</f>
        <v>0</v>
      </c>
      <c r="F11" s="94"/>
    </row>
    <row r="12" spans="1:6" s="4" customFormat="1" hidden="1" x14ac:dyDescent="0.3">
      <c r="A12" s="14"/>
      <c r="B12" s="14" t="s">
        <v>4</v>
      </c>
      <c r="C12" s="18"/>
      <c r="D12" s="18">
        <f>SUM(D11:D11)</f>
        <v>0</v>
      </c>
      <c r="E12" s="18"/>
      <c r="F12" s="14"/>
    </row>
    <row r="13" spans="1:6" x14ac:dyDescent="0.3">
      <c r="A13" s="205" t="s">
        <v>5</v>
      </c>
      <c r="B13" s="205"/>
      <c r="C13" s="205"/>
      <c r="D13" s="205"/>
      <c r="E13" s="205"/>
      <c r="F13" s="205"/>
    </row>
    <row r="14" spans="1:6" s="95" customFormat="1" ht="51" x14ac:dyDescent="0.3">
      <c r="A14" s="122" t="s">
        <v>16</v>
      </c>
      <c r="B14" s="124" t="s">
        <v>17</v>
      </c>
      <c r="C14" s="123">
        <v>14543.7</v>
      </c>
      <c r="D14" s="104">
        <v>70000</v>
      </c>
      <c r="E14" s="123">
        <f>C14+D14</f>
        <v>84543.7</v>
      </c>
      <c r="F14" s="110" t="s">
        <v>160</v>
      </c>
    </row>
    <row r="15" spans="1:6" s="95" customFormat="1" ht="25.5" x14ac:dyDescent="0.3">
      <c r="A15" s="122" t="s">
        <v>73</v>
      </c>
      <c r="B15" s="125" t="s">
        <v>161</v>
      </c>
      <c r="C15" s="123">
        <v>120000</v>
      </c>
      <c r="D15" s="104">
        <v>30000</v>
      </c>
      <c r="E15" s="123">
        <f>C15+D15</f>
        <v>150000</v>
      </c>
      <c r="F15" s="110" t="s">
        <v>162</v>
      </c>
    </row>
    <row r="16" spans="1:6" s="3" customFormat="1" x14ac:dyDescent="0.3">
      <c r="A16" s="19"/>
      <c r="B16" s="15" t="s">
        <v>4</v>
      </c>
      <c r="C16" s="18"/>
      <c r="D16" s="18">
        <f>SUM(D14:D15)</f>
        <v>100000</v>
      </c>
      <c r="E16" s="18"/>
      <c r="F16" s="20"/>
    </row>
    <row r="17" spans="1:6" x14ac:dyDescent="0.3">
      <c r="A17" s="21" t="s">
        <v>92</v>
      </c>
      <c r="B17" s="21"/>
      <c r="C17" s="21"/>
      <c r="D17" s="86" t="s">
        <v>95</v>
      </c>
      <c r="E17" s="86"/>
      <c r="F17" s="86"/>
    </row>
    <row r="18" spans="1:6" x14ac:dyDescent="0.3">
      <c r="A18" s="5"/>
      <c r="B18" s="6"/>
      <c r="C18" s="7"/>
      <c r="D18" s="7"/>
      <c r="E18" s="7"/>
      <c r="F18" s="6"/>
    </row>
    <row r="19" spans="1:6" x14ac:dyDescent="0.3">
      <c r="A19" s="5"/>
      <c r="B19" s="6"/>
      <c r="C19" s="7"/>
      <c r="D19" s="7"/>
      <c r="E19" s="7"/>
      <c r="F19" s="6"/>
    </row>
    <row r="20" spans="1:6" x14ac:dyDescent="0.3">
      <c r="A20" s="5"/>
      <c r="B20" s="6"/>
      <c r="C20" s="7"/>
      <c r="D20" s="7"/>
      <c r="E20" s="7"/>
      <c r="F20" s="6"/>
    </row>
    <row r="21" spans="1:6" x14ac:dyDescent="0.3">
      <c r="A21" s="5"/>
      <c r="B21" s="6"/>
      <c r="C21" s="7"/>
      <c r="D21" s="7"/>
      <c r="E21" s="7"/>
      <c r="F21" s="6"/>
    </row>
    <row r="22" spans="1:6" x14ac:dyDescent="0.3">
      <c r="A22" s="5"/>
      <c r="B22" s="6"/>
      <c r="C22" s="7"/>
      <c r="D22" s="7"/>
      <c r="E22" s="7"/>
      <c r="F22" s="6"/>
    </row>
    <row r="23" spans="1:6" x14ac:dyDescent="0.3">
      <c r="A23" s="5"/>
      <c r="B23" s="6"/>
      <c r="C23" s="7"/>
      <c r="D23" s="7"/>
      <c r="E23" s="7"/>
      <c r="F23" s="6"/>
    </row>
    <row r="24" spans="1:6" x14ac:dyDescent="0.3">
      <c r="A24" s="5"/>
      <c r="B24" s="6"/>
      <c r="C24" s="7"/>
      <c r="D24" s="7"/>
      <c r="E24" s="7"/>
      <c r="F24" s="6"/>
    </row>
  </sheetData>
  <mergeCells count="5">
    <mergeCell ref="A2:F2"/>
    <mergeCell ref="A5:F5"/>
    <mergeCell ref="A7:F7"/>
    <mergeCell ref="A10:F10"/>
    <mergeCell ref="A13:F13"/>
  </mergeCells>
  <hyperlinks>
    <hyperlink ref="D17"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4"/>
  <sheetViews>
    <sheetView topLeftCell="C1" zoomScale="145" zoomScaleNormal="145" workbookViewId="0">
      <pane ySplit="4" topLeftCell="A5" activePane="bottomLeft" state="frozen"/>
      <selection pane="bottomLeft" activeCell="F14" sqref="F14:F15"/>
    </sheetView>
  </sheetViews>
  <sheetFormatPr defaultRowHeight="16.5" x14ac:dyDescent="0.3"/>
  <cols>
    <col min="1" max="1" width="7.140625" style="90" customWidth="1"/>
    <col min="2" max="2" width="31" style="90" customWidth="1"/>
    <col min="3" max="3" width="13.140625" style="90" customWidth="1"/>
    <col min="4" max="4" width="10.85546875" style="90" customWidth="1"/>
    <col min="5" max="5" width="13.5703125" style="90" customWidth="1"/>
    <col min="6" max="6" width="53.5703125" style="90" customWidth="1"/>
    <col min="7" max="16384" width="9.140625" style="90"/>
  </cols>
  <sheetData>
    <row r="2" spans="1:6" x14ac:dyDescent="0.3">
      <c r="A2" s="198" t="s">
        <v>93</v>
      </c>
      <c r="B2" s="198"/>
      <c r="C2" s="198"/>
      <c r="D2" s="198"/>
      <c r="E2" s="198"/>
      <c r="F2" s="198"/>
    </row>
    <row r="3" spans="1:6" ht="6" customHeight="1" x14ac:dyDescent="0.3">
      <c r="A3" s="8"/>
      <c r="B3" s="8"/>
      <c r="C3" s="8"/>
      <c r="D3" s="8"/>
      <c r="E3" s="8"/>
      <c r="F3" s="8"/>
    </row>
    <row r="4" spans="1:6" s="2" customFormat="1" ht="25.5" x14ac:dyDescent="0.3">
      <c r="A4" s="31" t="s">
        <v>0</v>
      </c>
      <c r="B4" s="31" t="s">
        <v>1</v>
      </c>
      <c r="C4" s="31" t="s">
        <v>97</v>
      </c>
      <c r="D4" s="31" t="s">
        <v>14</v>
      </c>
      <c r="E4" s="31" t="s">
        <v>98</v>
      </c>
      <c r="F4" s="31" t="s">
        <v>2</v>
      </c>
    </row>
    <row r="5" spans="1:6" x14ac:dyDescent="0.3">
      <c r="A5" s="199" t="s">
        <v>164</v>
      </c>
      <c r="B5" s="200"/>
      <c r="C5" s="200"/>
      <c r="D5" s="200"/>
      <c r="E5" s="200"/>
      <c r="F5" s="201"/>
    </row>
    <row r="6" spans="1:6" x14ac:dyDescent="0.3">
      <c r="A6" s="10" t="s">
        <v>8</v>
      </c>
      <c r="B6" s="11"/>
      <c r="C6" s="86" t="s">
        <v>96</v>
      </c>
      <c r="D6" s="87"/>
      <c r="E6" s="88"/>
      <c r="F6" s="22"/>
    </row>
    <row r="7" spans="1:6" hidden="1" x14ac:dyDescent="0.3">
      <c r="A7" s="202" t="s">
        <v>6</v>
      </c>
      <c r="B7" s="203"/>
      <c r="C7" s="203"/>
      <c r="D7" s="203"/>
      <c r="E7" s="203"/>
      <c r="F7" s="204"/>
    </row>
    <row r="8" spans="1:6" hidden="1" x14ac:dyDescent="0.3">
      <c r="A8" s="28"/>
      <c r="B8" s="93"/>
      <c r="C8" s="30"/>
      <c r="D8" s="30"/>
      <c r="E8" s="30">
        <f>C8+D8</f>
        <v>0</v>
      </c>
      <c r="F8" s="26"/>
    </row>
    <row r="9" spans="1:6" hidden="1" x14ac:dyDescent="0.3">
      <c r="A9" s="14"/>
      <c r="B9" s="15" t="s">
        <v>4</v>
      </c>
      <c r="C9" s="16"/>
      <c r="D9" s="16">
        <f>SUM(D8:D8)</f>
        <v>0</v>
      </c>
      <c r="E9" s="16"/>
      <c r="F9" s="17"/>
    </row>
    <row r="10" spans="1:6" ht="18.75" hidden="1" customHeight="1" x14ac:dyDescent="0.3">
      <c r="A10" s="202" t="s">
        <v>7</v>
      </c>
      <c r="B10" s="203"/>
      <c r="C10" s="203"/>
      <c r="D10" s="203"/>
      <c r="E10" s="203"/>
      <c r="F10" s="204"/>
    </row>
    <row r="11" spans="1:6" ht="25.5" hidden="1" x14ac:dyDescent="0.3">
      <c r="A11" s="12"/>
      <c r="B11" s="93" t="s">
        <v>139</v>
      </c>
      <c r="C11" s="91"/>
      <c r="D11" s="91"/>
      <c r="E11" s="91">
        <f>C11+D11</f>
        <v>0</v>
      </c>
      <c r="F11" s="94"/>
    </row>
    <row r="12" spans="1:6" s="4" customFormat="1" hidden="1" x14ac:dyDescent="0.3">
      <c r="A12" s="14"/>
      <c r="B12" s="14" t="s">
        <v>4</v>
      </c>
      <c r="C12" s="18"/>
      <c r="D12" s="18">
        <f>SUM(D11:D11)</f>
        <v>0</v>
      </c>
      <c r="E12" s="18"/>
      <c r="F12" s="14"/>
    </row>
    <row r="13" spans="1:6" x14ac:dyDescent="0.3">
      <c r="A13" s="205" t="s">
        <v>5</v>
      </c>
      <c r="B13" s="205"/>
      <c r="C13" s="205"/>
      <c r="D13" s="205"/>
      <c r="E13" s="205"/>
      <c r="F13" s="205"/>
    </row>
    <row r="14" spans="1:6" s="95" customFormat="1" ht="87.75" customHeight="1" x14ac:dyDescent="0.3">
      <c r="A14" s="217" t="s">
        <v>3</v>
      </c>
      <c r="B14" s="219" t="s">
        <v>10</v>
      </c>
      <c r="C14" s="221">
        <v>631062.5</v>
      </c>
      <c r="D14" s="104">
        <v>2947.5</v>
      </c>
      <c r="E14" s="221">
        <f>C14+D14+D15</f>
        <v>631062.5</v>
      </c>
      <c r="F14" s="215" t="s">
        <v>165</v>
      </c>
    </row>
    <row r="15" spans="1:6" s="95" customFormat="1" ht="59.25" customHeight="1" x14ac:dyDescent="0.3">
      <c r="A15" s="218"/>
      <c r="B15" s="220"/>
      <c r="C15" s="222"/>
      <c r="D15" s="104">
        <v>-2947.5</v>
      </c>
      <c r="E15" s="222"/>
      <c r="F15" s="216"/>
    </row>
    <row r="16" spans="1:6" s="3" customFormat="1" x14ac:dyDescent="0.3">
      <c r="A16" s="19"/>
      <c r="B16" s="15" t="s">
        <v>4</v>
      </c>
      <c r="C16" s="18"/>
      <c r="D16" s="18">
        <f>SUM(D14:D15)</f>
        <v>0</v>
      </c>
      <c r="E16" s="18"/>
      <c r="F16" s="20"/>
    </row>
    <row r="17" spans="1:6" x14ac:dyDescent="0.3">
      <c r="A17" s="21" t="s">
        <v>92</v>
      </c>
      <c r="B17" s="21"/>
      <c r="C17" s="21"/>
      <c r="D17" s="86" t="s">
        <v>95</v>
      </c>
      <c r="E17" s="86"/>
      <c r="F17" s="86"/>
    </row>
    <row r="18" spans="1:6" x14ac:dyDescent="0.3">
      <c r="A18" s="5"/>
      <c r="B18" s="6"/>
      <c r="C18" s="7"/>
      <c r="D18" s="7"/>
      <c r="E18" s="7"/>
      <c r="F18" s="6"/>
    </row>
    <row r="19" spans="1:6" x14ac:dyDescent="0.3">
      <c r="A19" s="5"/>
      <c r="B19" s="6"/>
      <c r="C19" s="7"/>
      <c r="D19" s="7"/>
      <c r="E19" s="7"/>
      <c r="F19" s="6"/>
    </row>
    <row r="20" spans="1:6" x14ac:dyDescent="0.3">
      <c r="A20" s="5"/>
      <c r="B20" s="6"/>
      <c r="C20" s="7"/>
      <c r="D20" s="7"/>
      <c r="E20" s="7"/>
      <c r="F20" s="6"/>
    </row>
    <row r="21" spans="1:6" x14ac:dyDescent="0.3">
      <c r="A21" s="5"/>
      <c r="B21" s="6"/>
      <c r="C21" s="7"/>
      <c r="D21" s="7"/>
      <c r="E21" s="7"/>
      <c r="F21" s="6"/>
    </row>
    <row r="22" spans="1:6" x14ac:dyDescent="0.3">
      <c r="A22" s="5"/>
      <c r="B22" s="6"/>
      <c r="C22" s="7"/>
      <c r="D22" s="7"/>
      <c r="E22" s="7"/>
      <c r="F22" s="6"/>
    </row>
    <row r="23" spans="1:6" x14ac:dyDescent="0.3">
      <c r="A23" s="5"/>
      <c r="B23" s="6"/>
      <c r="C23" s="7"/>
      <c r="D23" s="7"/>
      <c r="E23" s="7"/>
      <c r="F23" s="6"/>
    </row>
    <row r="24" spans="1:6" x14ac:dyDescent="0.3">
      <c r="A24" s="5"/>
      <c r="B24" s="6"/>
      <c r="C24" s="7"/>
      <c r="D24" s="7"/>
      <c r="E24" s="7"/>
      <c r="F24" s="6"/>
    </row>
  </sheetData>
  <mergeCells count="10">
    <mergeCell ref="F14:F15"/>
    <mergeCell ref="A14:A15"/>
    <mergeCell ref="B14:B15"/>
    <mergeCell ref="C14:C15"/>
    <mergeCell ref="E14:E15"/>
    <mergeCell ref="A2:F2"/>
    <mergeCell ref="A5:F5"/>
    <mergeCell ref="A7:F7"/>
    <mergeCell ref="A10:F10"/>
    <mergeCell ref="A13:F13"/>
  </mergeCells>
  <hyperlinks>
    <hyperlink ref="D17" display="http://engels.me/2010-06-08-17-24-58/byudzhet-na-2019-god/byudzhet"/>
    <hyperlink ref="C6" display="http://engels.me/2010-06-08-17-24-21/2010-06-08-17-43-42/resheniya-engelsskogo-gorodskogo-soveta-deputatov-ot-2019-goda"/>
  </hyperlinks>
  <pageMargins left="0.31496062992125984" right="0.23622047244094491" top="0.43307086614173229" bottom="0.43307086614173229"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8</vt:i4>
      </vt:variant>
    </vt:vector>
  </HeadingPairs>
  <TitlesOfParts>
    <vt:vector size="27" baseType="lpstr">
      <vt:lpstr>СВОД</vt:lpstr>
      <vt:lpstr>№60 10-02 от 11.01.19г.</vt:lpstr>
      <vt:lpstr>№62 11-02 от 31.01.19г.</vt:lpstr>
      <vt:lpstr>№65 12-02 от 28.02.19г.</vt:lpstr>
      <vt:lpstr>№73 13-02 от 27.03.19г.</vt:lpstr>
      <vt:lpstr>№80 14-02 от 24.04.19г.</vt:lpstr>
      <vt:lpstr>№85 15-02 от 29.05.19г.</vt:lpstr>
      <vt:lpstr>№92 17-02 от 07.06.19г.</vt:lpstr>
      <vt:lpstr>№93 18-02 от 26.06.19г.</vt:lpstr>
      <vt:lpstr>№100 19-02 от 10.07.19г.</vt:lpstr>
      <vt:lpstr>№102 20-02 от 28.08.19г.</vt:lpstr>
      <vt:lpstr>№108 21-02 от 16.09.19г.</vt:lpstr>
      <vt:lpstr>№109 22-02 от 25.09.19г.</vt:lpstr>
      <vt:lpstr>№112 23-02 от 14.10.19г.</vt:lpstr>
      <vt:lpstr>№116 25-02 от 30.10.19г.</vt:lpstr>
      <vt:lpstr>№123 26-02 от 19.11.19г.</vt:lpstr>
      <vt:lpstr>№124 27-02 от 27.11.19г.</vt:lpstr>
      <vt:lpstr>№133 28-02 от 03.12.19г.</vt:lpstr>
      <vt:lpstr>№135 30-02 от 25.12.19г.</vt:lpstr>
      <vt:lpstr>'№109 22-02 от 25.09.19г.'!Заголовки_для_печати</vt:lpstr>
      <vt:lpstr>'№112 23-02 от 14.10.19г.'!Заголовки_для_печати</vt:lpstr>
      <vt:lpstr>'№116 25-02 от 30.10.19г.'!Заголовки_для_печати</vt:lpstr>
      <vt:lpstr>'№123 26-02 от 19.11.19г.'!Заголовки_для_печати</vt:lpstr>
      <vt:lpstr>'№124 27-02 от 27.11.19г.'!Заголовки_для_печати</vt:lpstr>
      <vt:lpstr>'№133 28-02 от 03.12.19г.'!Заголовки_для_печати</vt:lpstr>
      <vt:lpstr>'№135 30-02 от 25.12.19г.'!Заголовки_для_печати</vt:lpstr>
      <vt:lpstr>СВОД!Заголовки_для_печати</vt:lpstr>
    </vt:vector>
  </TitlesOfParts>
  <Company>Администрация</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gajdukovalv</dc:creator>
  <cp:lastModifiedBy>admin</cp:lastModifiedBy>
  <cp:lastPrinted>2020-01-15T11:11:51Z</cp:lastPrinted>
  <dcterms:created xsi:type="dcterms:W3CDTF">2014-01-21T11:06:29Z</dcterms:created>
  <dcterms:modified xsi:type="dcterms:W3CDTF">2020-01-16T07:10:41Z</dcterms:modified>
</cp:coreProperties>
</file>