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бюджета'!$A$1:$N$249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бюджета'!$A$1:$N$249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бюджета'!$A$1:$M$248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бюджета'!$A$1:$M$249</definedName>
    <definedName name="Z_4F278C51_CC0C_4908_B19B_FD853FE30C23_.wvu.PrintArea" localSheetId="0" hidden="1">'Анализ бюджета'!$A$1:$M$248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бюджета'!$A$1:$N$249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бюджета'!$42:$43,'Анализ бюджета'!#REF!,'Анализ бюджета'!$185:$185</definedName>
    <definedName name="Z_735893B7_5E6F_4E87_8F79_7422E435EC59_.wvu.PrintArea" localSheetId="0" hidden="1">'Анализ бюджета'!$A$1:$M$251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бюджета'!$33:$39</definedName>
    <definedName name="Z_8F58F720_5478_11D7_8E43_00002120D636_.wvu.PrintArea" localSheetId="0" hidden="1">'Анализ бюджета'!$A$2:$M$70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бюджета'!$A$1:$N$249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бюджета'!$42:$43,'Анализ бюджета'!#REF!,'Анализ бюджета'!#REF!,'Анализ бюджета'!$185:$185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бюджета'!$A$1:$M$251</definedName>
    <definedName name="Z_97B5DCE1_CCA4_11D7_B6CC_0007E980B7D4_.wvu.Rows" localSheetId="0" hidden="1">'Анализ бюджета'!#REF!,'Анализ бюджета'!$33:$39</definedName>
    <definedName name="Z_A91D99C2_8122_48C0_91AB_172E51C62B1D_.wvu.PrintArea" localSheetId="0" hidden="1">'Анализ бюджета'!$A$1:$M$248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бюджета'!$A$1:$N$249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бюджета'!$185:$185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бюджета'!$A$1:$M$248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бюджета'!$A$1:$N$249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бюджета'!$42:$43,'Анализ бюджета'!#REF!,'Анализ бюджета'!$185:$185</definedName>
    <definedName name="Z_E64E5F61_FD5E_11DA_AA5B_0004761D6C8E_.wvu.PrintArea" localSheetId="0" hidden="1">'Анализ бюджета'!$A$1:$M$248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бюджета'!$H$69</definedName>
    <definedName name="Всего_расходов_2002">'Анализ бюджета'!#REF!</definedName>
    <definedName name="Всего_расходов_2003">'Анализ бюджета'!$H$165</definedName>
    <definedName name="_xlnm.Print_Titles" localSheetId="0">'Анализ бюджета'!$4:$5</definedName>
    <definedName name="_xlnm.Print_Area" localSheetId="0">'Анализ бюджета'!$A$1:$N$244</definedName>
  </definedNames>
  <calcPr calcId="1445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M65" i="1" l="1"/>
  <c r="M66" i="1"/>
  <c r="M67" i="1"/>
  <c r="M68" i="1"/>
  <c r="M69" i="1"/>
  <c r="K57" i="1"/>
  <c r="M29" i="1"/>
  <c r="M31" i="1"/>
  <c r="K29" i="1"/>
  <c r="N61" i="1"/>
  <c r="M61" i="1"/>
  <c r="L61" i="1"/>
  <c r="J61" i="1"/>
  <c r="N57" i="1"/>
  <c r="M57" i="1"/>
  <c r="L57" i="1"/>
  <c r="H65" i="1"/>
  <c r="C23" i="1"/>
  <c r="H53" i="1"/>
  <c r="G53" i="1"/>
  <c r="F53" i="1"/>
  <c r="D53" i="1"/>
  <c r="C53" i="1"/>
  <c r="L54" i="1"/>
  <c r="M54" i="1"/>
  <c r="N54" i="1"/>
  <c r="H58" i="1"/>
  <c r="G58" i="1"/>
  <c r="F58" i="1"/>
  <c r="E58" i="1"/>
  <c r="D58" i="1"/>
  <c r="C58" i="1"/>
  <c r="H56" i="1"/>
  <c r="G56" i="1"/>
  <c r="F56" i="1"/>
  <c r="D56" i="1"/>
  <c r="C56" i="1"/>
  <c r="H67" i="1"/>
  <c r="G67" i="1"/>
  <c r="F67" i="1"/>
  <c r="E67" i="1"/>
  <c r="D67" i="1"/>
  <c r="C67" i="1"/>
  <c r="N68" i="1"/>
  <c r="L68" i="1"/>
  <c r="K68" i="1"/>
  <c r="M58" i="1" l="1"/>
  <c r="M53" i="1"/>
  <c r="L53" i="1"/>
  <c r="N53" i="1"/>
  <c r="J58" i="1"/>
  <c r="L58" i="1"/>
  <c r="N58" i="1"/>
  <c r="K58" i="1"/>
  <c r="M56" i="1"/>
  <c r="L56" i="1"/>
  <c r="N56" i="1"/>
  <c r="K56" i="1"/>
  <c r="L67" i="1"/>
  <c r="K67" i="1"/>
  <c r="N67" i="1"/>
  <c r="K128" i="1"/>
  <c r="K153" i="1"/>
  <c r="K150" i="1"/>
  <c r="K151" i="1"/>
  <c r="K152" i="1"/>
  <c r="F157" i="1"/>
  <c r="F148" i="1"/>
  <c r="F139" i="1"/>
  <c r="F130" i="1"/>
  <c r="F121" i="1"/>
  <c r="F120" i="1" s="1"/>
  <c r="F103" i="1"/>
  <c r="F97" i="1"/>
  <c r="F95" i="1" s="1"/>
  <c r="F91" i="1"/>
  <c r="F72" i="1"/>
  <c r="H157" i="1"/>
  <c r="H97" i="1"/>
  <c r="D97" i="1"/>
  <c r="F89" i="1" l="1"/>
  <c r="F216" i="1"/>
  <c r="F215" i="1"/>
  <c r="F214" i="1"/>
  <c r="K196" i="1"/>
  <c r="K198" i="1"/>
  <c r="K199" i="1"/>
  <c r="K210" i="1"/>
  <c r="K211" i="1"/>
  <c r="K213" i="1"/>
  <c r="N198" i="1" l="1"/>
  <c r="N199" i="1"/>
  <c r="M198" i="1"/>
  <c r="M199" i="1"/>
  <c r="L198" i="1"/>
  <c r="L199" i="1"/>
  <c r="F185" i="1"/>
  <c r="C97" i="1" l="1"/>
  <c r="D201" i="1" l="1"/>
  <c r="E201" i="1"/>
  <c r="F201" i="1"/>
  <c r="G201" i="1"/>
  <c r="H201" i="1"/>
  <c r="C201" i="1"/>
  <c r="G185" i="1" l="1"/>
  <c r="G241" i="1"/>
  <c r="G240" i="1"/>
  <c r="G232" i="1"/>
  <c r="G225" i="1"/>
  <c r="G223" i="1"/>
  <c r="G221" i="1"/>
  <c r="G219" i="1"/>
  <c r="G218" i="1"/>
  <c r="G216" i="1"/>
  <c r="G215" i="1"/>
  <c r="G214" i="1"/>
  <c r="G207" i="1"/>
  <c r="G204" i="1" s="1"/>
  <c r="G203" i="1" s="1"/>
  <c r="G200" i="1"/>
  <c r="G197" i="1"/>
  <c r="G244" i="1"/>
  <c r="G195" i="1"/>
  <c r="G194" i="1"/>
  <c r="G193" i="1"/>
  <c r="G183" i="1"/>
  <c r="G182" i="1" s="1"/>
  <c r="G180" i="1"/>
  <c r="G170" i="1"/>
  <c r="G165" i="1"/>
  <c r="G164" i="1" s="1"/>
  <c r="G157" i="1"/>
  <c r="G148" i="1"/>
  <c r="G139" i="1"/>
  <c r="G130" i="1"/>
  <c r="G121" i="1"/>
  <c r="G120" i="1" s="1"/>
  <c r="G112" i="1"/>
  <c r="G103" i="1"/>
  <c r="G95" i="1"/>
  <c r="G91" i="1"/>
  <c r="G75" i="1"/>
  <c r="G72" i="1" s="1"/>
  <c r="G65" i="1"/>
  <c r="G62" i="1"/>
  <c r="G45" i="1"/>
  <c r="G43" i="1"/>
  <c r="G39" i="1"/>
  <c r="G35" i="1"/>
  <c r="G33" i="1"/>
  <c r="G31" i="1" s="1"/>
  <c r="G23" i="1"/>
  <c r="G19" i="1"/>
  <c r="G17" i="1"/>
  <c r="G14" i="1"/>
  <c r="G13" i="1" s="1"/>
  <c r="G11" i="1"/>
  <c r="G9" i="1"/>
  <c r="G8" i="1" s="1"/>
  <c r="N90" i="1"/>
  <c r="M90" i="1"/>
  <c r="M46" i="1"/>
  <c r="G52" i="1" l="1"/>
  <c r="G42" i="1" s="1"/>
  <c r="G89" i="1"/>
  <c r="G227" i="1" s="1"/>
  <c r="G237" i="1" s="1"/>
  <c r="G22" i="1"/>
  <c r="G16" i="1"/>
  <c r="G242" i="1"/>
  <c r="G239" i="1"/>
  <c r="G7" i="1"/>
  <c r="G6" i="1" l="1"/>
  <c r="G69" i="1" s="1"/>
  <c r="G236" i="1" s="1"/>
  <c r="G235" i="1" s="1"/>
  <c r="G231" i="1" s="1"/>
  <c r="F39" i="1"/>
  <c r="G229" i="1" l="1"/>
  <c r="D35" i="1"/>
  <c r="H95" i="1" l="1"/>
  <c r="E157" i="1"/>
  <c r="F165" i="1"/>
  <c r="F180" i="1"/>
  <c r="F183" i="1"/>
  <c r="F182" i="1" s="1"/>
  <c r="F204" i="1"/>
  <c r="F221" i="1"/>
  <c r="F223" i="1"/>
  <c r="F225" i="1"/>
  <c r="D103" i="1"/>
  <c r="D91" i="1"/>
  <c r="C139" i="1"/>
  <c r="C148" i="1"/>
  <c r="N118" i="1"/>
  <c r="M118" i="1"/>
  <c r="L118" i="1"/>
  <c r="K118" i="1"/>
  <c r="C103" i="1"/>
  <c r="K163" i="1"/>
  <c r="K10" i="1"/>
  <c r="K12" i="1"/>
  <c r="K15" i="1"/>
  <c r="K18" i="1"/>
  <c r="K20" i="1"/>
  <c r="K21" i="1"/>
  <c r="K24" i="1"/>
  <c r="K26" i="1"/>
  <c r="K27" i="1"/>
  <c r="K28" i="1"/>
  <c r="K32" i="1"/>
  <c r="K33" i="1"/>
  <c r="K34" i="1"/>
  <c r="K36" i="1"/>
  <c r="K38" i="1"/>
  <c r="K41" i="1"/>
  <c r="K44" i="1"/>
  <c r="K47" i="1"/>
  <c r="K48" i="1"/>
  <c r="K49" i="1"/>
  <c r="K51" i="1"/>
  <c r="K55" i="1"/>
  <c r="K59" i="1"/>
  <c r="K60" i="1"/>
  <c r="K66" i="1"/>
  <c r="K73" i="1"/>
  <c r="K74" i="1"/>
  <c r="K75" i="1"/>
  <c r="K77" i="1"/>
  <c r="K78" i="1"/>
  <c r="K79" i="1"/>
  <c r="K80" i="1"/>
  <c r="K81" i="1"/>
  <c r="K82" i="1"/>
  <c r="K84" i="1"/>
  <c r="K85" i="1"/>
  <c r="K86" i="1"/>
  <c r="K87" i="1"/>
  <c r="K88" i="1"/>
  <c r="K93" i="1"/>
  <c r="K94" i="1"/>
  <c r="K97" i="1"/>
  <c r="K98" i="1"/>
  <c r="K99" i="1"/>
  <c r="K100" i="1"/>
  <c r="K101" i="1"/>
  <c r="K104" i="1"/>
  <c r="K105" i="1"/>
  <c r="K106" i="1"/>
  <c r="K108" i="1"/>
  <c r="K109" i="1"/>
  <c r="K110" i="1"/>
  <c r="K111" i="1"/>
  <c r="K114" i="1"/>
  <c r="K115" i="1"/>
  <c r="K116" i="1"/>
  <c r="K119" i="1"/>
  <c r="K124" i="1"/>
  <c r="K126" i="1"/>
  <c r="K127" i="1"/>
  <c r="K133" i="1"/>
  <c r="K135" i="1"/>
  <c r="K136" i="1"/>
  <c r="K137" i="1"/>
  <c r="K138" i="1"/>
  <c r="K142" i="1"/>
  <c r="K143" i="1"/>
  <c r="K145" i="1"/>
  <c r="K146" i="1"/>
  <c r="K149" i="1"/>
  <c r="K155" i="1"/>
  <c r="K156" i="1"/>
  <c r="K158" i="1"/>
  <c r="K159" i="1"/>
  <c r="K161" i="1"/>
  <c r="K162" i="1"/>
  <c r="K166" i="1"/>
  <c r="K167" i="1"/>
  <c r="K169" i="1"/>
  <c r="K175" i="1"/>
  <c r="K176" i="1"/>
  <c r="K177" i="1"/>
  <c r="K181" i="1"/>
  <c r="K192" i="1"/>
  <c r="K202" i="1"/>
  <c r="K206" i="1"/>
  <c r="K224" i="1"/>
  <c r="K226" i="1"/>
  <c r="F203" i="1" l="1"/>
  <c r="F164" i="1"/>
  <c r="E148" i="1"/>
  <c r="E139" i="1"/>
  <c r="E130" i="1"/>
  <c r="E112" i="1"/>
  <c r="E103" i="1"/>
  <c r="E95" i="1"/>
  <c r="E91" i="1"/>
  <c r="H207" i="1"/>
  <c r="K209" i="1"/>
  <c r="H214" i="1"/>
  <c r="K214" i="1" s="1"/>
  <c r="H215" i="1"/>
  <c r="K215" i="1" s="1"/>
  <c r="H216" i="1"/>
  <c r="K216" i="1" s="1"/>
  <c r="K217" i="1"/>
  <c r="H218" i="1"/>
  <c r="K218" i="1" s="1"/>
  <c r="H219" i="1"/>
  <c r="H220" i="1"/>
  <c r="K205" i="1"/>
  <c r="H185" i="1"/>
  <c r="K185" i="1" s="1"/>
  <c r="K186" i="1"/>
  <c r="K188" i="1"/>
  <c r="K189" i="1"/>
  <c r="K190" i="1"/>
  <c r="H193" i="1"/>
  <c r="K193" i="1" s="1"/>
  <c r="H194" i="1"/>
  <c r="K194" i="1" s="1"/>
  <c r="H195" i="1"/>
  <c r="K195" i="1" s="1"/>
  <c r="H197" i="1"/>
  <c r="K197" i="1" s="1"/>
  <c r="H200" i="1"/>
  <c r="K184" i="1"/>
  <c r="H171" i="1"/>
  <c r="K171" i="1" s="1"/>
  <c r="K172" i="1"/>
  <c r="K174" i="1"/>
  <c r="H170" i="1"/>
  <c r="E225" i="1"/>
  <c r="E223" i="1"/>
  <c r="E221" i="1"/>
  <c r="E180" i="1"/>
  <c r="E89" i="1"/>
  <c r="E65" i="1"/>
  <c r="F65" i="1"/>
  <c r="E62" i="1"/>
  <c r="E56" i="1" s="1"/>
  <c r="F62" i="1"/>
  <c r="F52" i="1" s="1"/>
  <c r="F42" i="1" s="1"/>
  <c r="E52" i="1"/>
  <c r="E42" i="1" s="1"/>
  <c r="E45" i="1"/>
  <c r="F45" i="1"/>
  <c r="E43" i="1"/>
  <c r="F43" i="1"/>
  <c r="E39" i="1"/>
  <c r="E35" i="1"/>
  <c r="F35" i="1"/>
  <c r="E31" i="1"/>
  <c r="F31" i="1"/>
  <c r="E23" i="1"/>
  <c r="F23" i="1"/>
  <c r="E19" i="1"/>
  <c r="F19" i="1"/>
  <c r="E17" i="1"/>
  <c r="F17" i="1"/>
  <c r="E16" i="1"/>
  <c r="E14" i="1"/>
  <c r="E13" i="1" s="1"/>
  <c r="F14" i="1"/>
  <c r="F13" i="1" s="1"/>
  <c r="E11" i="1"/>
  <c r="F11" i="1"/>
  <c r="E9" i="1"/>
  <c r="F9" i="1"/>
  <c r="F8" i="1" s="1"/>
  <c r="E53" i="1" l="1"/>
  <c r="J53" i="1" s="1"/>
  <c r="J56" i="1"/>
  <c r="F227" i="1"/>
  <c r="F237" i="1" s="1"/>
  <c r="E7" i="1"/>
  <c r="F22" i="1"/>
  <c r="E22" i="1"/>
  <c r="E6" i="1" s="1"/>
  <c r="E69" i="1" s="1"/>
  <c r="E236" i="1" s="1"/>
  <c r="F16" i="1"/>
  <c r="F7" i="1" s="1"/>
  <c r="E8" i="1"/>
  <c r="F6" i="1" l="1"/>
  <c r="F69" i="1" s="1"/>
  <c r="D165" i="1"/>
  <c r="H165" i="1"/>
  <c r="K165" i="1" s="1"/>
  <c r="C165" i="1"/>
  <c r="N179" i="1"/>
  <c r="M179" i="1"/>
  <c r="L179" i="1"/>
  <c r="N170" i="1"/>
  <c r="M170" i="1"/>
  <c r="L170" i="1"/>
  <c r="N197" i="1"/>
  <c r="N200" i="1"/>
  <c r="M197" i="1"/>
  <c r="M200" i="1"/>
  <c r="L197" i="1"/>
  <c r="L200" i="1"/>
  <c r="H183" i="1"/>
  <c r="K183" i="1" s="1"/>
  <c r="C183" i="1"/>
  <c r="D183" i="1"/>
  <c r="C204" i="1"/>
  <c r="D204" i="1"/>
  <c r="H204" i="1"/>
  <c r="N207" i="1"/>
  <c r="L207" i="1"/>
  <c r="N218" i="1"/>
  <c r="N219" i="1"/>
  <c r="M219" i="1"/>
  <c r="L218" i="1"/>
  <c r="L219" i="1"/>
  <c r="F229" i="1" l="1"/>
  <c r="F236" i="1"/>
  <c r="F235" i="1" s="1"/>
  <c r="F231" i="1" s="1"/>
  <c r="K204" i="1"/>
  <c r="M79" i="1"/>
  <c r="M80" i="1"/>
  <c r="M131" i="1"/>
  <c r="L131" i="1"/>
  <c r="L116" i="1" l="1"/>
  <c r="L90" i="1"/>
  <c r="L51" i="1"/>
  <c r="L48" i="1"/>
  <c r="L37" i="1"/>
  <c r="L25" i="1"/>
  <c r="H39" i="1" l="1"/>
  <c r="M38" i="1"/>
  <c r="M34" i="1"/>
  <c r="M36" i="1"/>
  <c r="N55" i="1" l="1"/>
  <c r="M55" i="1"/>
  <c r="L55" i="1"/>
  <c r="L29" i="1" l="1"/>
  <c r="N29" i="1"/>
  <c r="L181" i="1" l="1"/>
  <c r="M181" i="1"/>
  <c r="N181" i="1"/>
  <c r="H180" i="1"/>
  <c r="K180" i="1" s="1"/>
  <c r="D180" i="1"/>
  <c r="C180" i="1"/>
  <c r="C164" i="1" s="1"/>
  <c r="H139" i="1"/>
  <c r="K139" i="1" s="1"/>
  <c r="L156" i="1"/>
  <c r="M156" i="1"/>
  <c r="N156" i="1"/>
  <c r="N149" i="1"/>
  <c r="M149" i="1"/>
  <c r="L149" i="1"/>
  <c r="D139" i="1"/>
  <c r="D148" i="1"/>
  <c r="H148" i="1"/>
  <c r="K148" i="1" s="1"/>
  <c r="H121" i="1"/>
  <c r="K121" i="1" s="1"/>
  <c r="D121" i="1"/>
  <c r="C121" i="1"/>
  <c r="D130" i="1"/>
  <c r="H130" i="1"/>
  <c r="C130" i="1"/>
  <c r="N105" i="1"/>
  <c r="M105" i="1"/>
  <c r="L105" i="1"/>
  <c r="L77" i="1"/>
  <c r="L78" i="1"/>
  <c r="N78" i="1"/>
  <c r="E75" i="1"/>
  <c r="J146" i="1"/>
  <c r="M146" i="1"/>
  <c r="N146" i="1"/>
  <c r="M154" i="1"/>
  <c r="J154" i="1"/>
  <c r="L154" i="1"/>
  <c r="N154" i="1"/>
  <c r="M155" i="1"/>
  <c r="L155" i="1"/>
  <c r="N155" i="1"/>
  <c r="E128" i="1"/>
  <c r="E121" i="1" s="1"/>
  <c r="E120" i="1" s="1"/>
  <c r="N132" i="1"/>
  <c r="M132" i="1"/>
  <c r="L132" i="1"/>
  <c r="J132" i="1"/>
  <c r="K112" i="1"/>
  <c r="E74" i="1"/>
  <c r="D72" i="1"/>
  <c r="C72" i="1"/>
  <c r="E72" i="1" l="1"/>
  <c r="M107" i="1"/>
  <c r="M180" i="1"/>
  <c r="L180" i="1"/>
  <c r="N180" i="1"/>
  <c r="D164" i="1"/>
  <c r="H103" i="1"/>
  <c r="K103" i="1" s="1"/>
  <c r="E206" i="1"/>
  <c r="E204" i="1" s="1"/>
  <c r="E203" i="1" s="1"/>
  <c r="E192" i="1"/>
  <c r="E186" i="1"/>
  <c r="E183" i="1" s="1"/>
  <c r="E182" i="1" s="1"/>
  <c r="H164" i="1"/>
  <c r="K164" i="1" s="1"/>
  <c r="E167" i="1"/>
  <c r="E165" i="1" s="1"/>
  <c r="E164" i="1" s="1"/>
  <c r="E227" i="1" l="1"/>
  <c r="N97" i="1"/>
  <c r="K95" i="1"/>
  <c r="L164" i="1"/>
  <c r="N63" i="1"/>
  <c r="L63" i="1"/>
  <c r="J63" i="1"/>
  <c r="J51" i="1"/>
  <c r="J46" i="1"/>
  <c r="J47" i="1"/>
  <c r="E229" i="1" l="1"/>
  <c r="E237" i="1"/>
  <c r="E235" i="1" s="1"/>
  <c r="D62" i="1"/>
  <c r="H62" i="1"/>
  <c r="H52" i="1" s="1"/>
  <c r="K52" i="1" s="1"/>
  <c r="C62" i="1"/>
  <c r="N59" i="1" l="1"/>
  <c r="M59" i="1"/>
  <c r="L59" i="1"/>
  <c r="J59" i="1"/>
  <c r="J233" i="1" l="1"/>
  <c r="J234" i="1"/>
  <c r="M220" i="1"/>
  <c r="M210" i="1"/>
  <c r="M211" i="1"/>
  <c r="M212" i="1"/>
  <c r="M213" i="1"/>
  <c r="M173" i="1"/>
  <c r="M174" i="1"/>
  <c r="M158" i="1"/>
  <c r="M159" i="1"/>
  <c r="M161" i="1"/>
  <c r="M162" i="1"/>
  <c r="M163" i="1"/>
  <c r="M151" i="1"/>
  <c r="M153" i="1"/>
  <c r="M133" i="1"/>
  <c r="M134" i="1"/>
  <c r="M135" i="1"/>
  <c r="M136" i="1"/>
  <c r="M137" i="1"/>
  <c r="M138" i="1"/>
  <c r="M142" i="1"/>
  <c r="M143" i="1"/>
  <c r="M144" i="1"/>
  <c r="M145" i="1"/>
  <c r="M123" i="1"/>
  <c r="M124" i="1"/>
  <c r="M127" i="1"/>
  <c r="M128" i="1"/>
  <c r="M130" i="1"/>
  <c r="M10" i="1"/>
  <c r="M12" i="1"/>
  <c r="M15" i="1"/>
  <c r="M18" i="1"/>
  <c r="M20" i="1"/>
  <c r="M21" i="1"/>
  <c r="M24" i="1"/>
  <c r="M25" i="1"/>
  <c r="M26" i="1"/>
  <c r="M27" i="1"/>
  <c r="M28" i="1"/>
  <c r="M32" i="1"/>
  <c r="M33" i="1"/>
  <c r="M41" i="1"/>
  <c r="M44" i="1"/>
  <c r="M47" i="1"/>
  <c r="M49" i="1"/>
  <c r="M51" i="1"/>
  <c r="M60" i="1"/>
  <c r="J151" i="1"/>
  <c r="J153" i="1"/>
  <c r="J143" i="1"/>
  <c r="J144" i="1"/>
  <c r="J127" i="1"/>
  <c r="J128" i="1"/>
  <c r="J130" i="1"/>
  <c r="J133" i="1"/>
  <c r="J135" i="1"/>
  <c r="J136" i="1"/>
  <c r="J137" i="1"/>
  <c r="J138" i="1"/>
  <c r="J123" i="1"/>
  <c r="J124" i="1"/>
  <c r="J109" i="1"/>
  <c r="J111" i="1"/>
  <c r="J112" i="1"/>
  <c r="J114" i="1"/>
  <c r="J115" i="1"/>
  <c r="J116" i="1"/>
  <c r="J119" i="1"/>
  <c r="J64" i="1"/>
  <c r="J34" i="1"/>
  <c r="J36" i="1"/>
  <c r="J38" i="1"/>
  <c r="J33" i="1"/>
  <c r="H232" i="1"/>
  <c r="M111" i="1" l="1"/>
  <c r="M109" i="1"/>
  <c r="D39" i="1"/>
  <c r="J25" i="1" l="1"/>
  <c r="N25" i="1"/>
  <c r="N46" i="1"/>
  <c r="N47" i="1"/>
  <c r="N48" i="1"/>
  <c r="N49" i="1"/>
  <c r="N50" i="1"/>
  <c r="N51" i="1"/>
  <c r="N60" i="1"/>
  <c r="N64" i="1"/>
  <c r="N66" i="1"/>
  <c r="L60" i="1"/>
  <c r="L64" i="1"/>
  <c r="L66" i="1"/>
  <c r="L47" i="1"/>
  <c r="L49" i="1"/>
  <c r="L50" i="1"/>
  <c r="D65" i="1"/>
  <c r="D52" i="1" s="1"/>
  <c r="K65" i="1"/>
  <c r="C65" i="1"/>
  <c r="C52" i="1" s="1"/>
  <c r="N65" i="1" l="1"/>
  <c r="L65" i="1"/>
  <c r="J178" i="1"/>
  <c r="J191" i="1"/>
  <c r="J196" i="1"/>
  <c r="J222" i="1"/>
  <c r="N220" i="1"/>
  <c r="L220" i="1"/>
  <c r="M139" i="1" l="1"/>
  <c r="K157" i="1"/>
  <c r="H91" i="1"/>
  <c r="K91" i="1" s="1"/>
  <c r="J148" i="1"/>
  <c r="H89" i="1" l="1"/>
  <c r="K89" i="1" s="1"/>
  <c r="J145" i="1"/>
  <c r="H120" i="1"/>
  <c r="K120" i="1" s="1"/>
  <c r="J139" i="1" l="1"/>
  <c r="L196" i="1"/>
  <c r="K201" i="1"/>
  <c r="D182" i="1"/>
  <c r="N222" i="1"/>
  <c r="L222" i="1"/>
  <c r="J205" i="1"/>
  <c r="L205" i="1"/>
  <c r="H221" i="1"/>
  <c r="H203" i="1" s="1"/>
  <c r="D221" i="1"/>
  <c r="D203" i="1" s="1"/>
  <c r="C221" i="1"/>
  <c r="C203" i="1" s="1"/>
  <c r="J221" i="1" l="1"/>
  <c r="L221" i="1"/>
  <c r="N221" i="1"/>
  <c r="C95" i="1"/>
  <c r="K203" i="1" l="1"/>
  <c r="J50" i="1"/>
  <c r="D45" i="1"/>
  <c r="H45" i="1"/>
  <c r="C45" i="1"/>
  <c r="J62" i="1"/>
  <c r="M45" i="1" l="1"/>
  <c r="L45" i="1"/>
  <c r="N62" i="1"/>
  <c r="L62" i="1"/>
  <c r="N234" i="1"/>
  <c r="N233" i="1"/>
  <c r="N226" i="1"/>
  <c r="N224" i="1"/>
  <c r="N217" i="1"/>
  <c r="N210" i="1"/>
  <c r="N211" i="1"/>
  <c r="N212" i="1"/>
  <c r="N213" i="1"/>
  <c r="N209" i="1"/>
  <c r="N206" i="1"/>
  <c r="N202" i="1"/>
  <c r="N196" i="1"/>
  <c r="N189" i="1"/>
  <c r="N190" i="1"/>
  <c r="N191" i="1"/>
  <c r="N192" i="1"/>
  <c r="N188" i="1"/>
  <c r="N186" i="1"/>
  <c r="N184" i="1"/>
  <c r="N178" i="1"/>
  <c r="N171" i="1"/>
  <c r="N172" i="1"/>
  <c r="N173" i="1"/>
  <c r="N174" i="1"/>
  <c r="N169" i="1"/>
  <c r="N167" i="1"/>
  <c r="N166" i="1"/>
  <c r="N162" i="1"/>
  <c r="N163" i="1"/>
  <c r="N161" i="1"/>
  <c r="N158" i="1"/>
  <c r="N157" i="1"/>
  <c r="N151" i="1"/>
  <c r="N152" i="1"/>
  <c r="N153" i="1"/>
  <c r="N150" i="1"/>
  <c r="N123" i="1"/>
  <c r="N124" i="1"/>
  <c r="N125" i="1"/>
  <c r="N126" i="1"/>
  <c r="N127" i="1"/>
  <c r="N128" i="1"/>
  <c r="N130" i="1"/>
  <c r="N131" i="1"/>
  <c r="N133" i="1"/>
  <c r="N134" i="1"/>
  <c r="N141" i="1"/>
  <c r="N135" i="1"/>
  <c r="N136" i="1"/>
  <c r="N137" i="1"/>
  <c r="N138" i="1"/>
  <c r="N139" i="1"/>
  <c r="N142" i="1"/>
  <c r="N143" i="1"/>
  <c r="N144" i="1"/>
  <c r="N145" i="1"/>
  <c r="N148" i="1"/>
  <c r="N121" i="1"/>
  <c r="N119" i="1"/>
  <c r="N94" i="1"/>
  <c r="N98" i="1"/>
  <c r="N99" i="1"/>
  <c r="N100" i="1"/>
  <c r="N101" i="1"/>
  <c r="N103" i="1"/>
  <c r="N104" i="1"/>
  <c r="N106" i="1"/>
  <c r="N107" i="1"/>
  <c r="N108" i="1"/>
  <c r="N109" i="1"/>
  <c r="N110" i="1"/>
  <c r="N111" i="1"/>
  <c r="N112" i="1"/>
  <c r="N113" i="1"/>
  <c r="N114" i="1"/>
  <c r="N115" i="1"/>
  <c r="N116" i="1"/>
  <c r="N93" i="1"/>
  <c r="N74" i="1"/>
  <c r="N75" i="1"/>
  <c r="N77" i="1"/>
  <c r="N79" i="1"/>
  <c r="N80" i="1"/>
  <c r="N81" i="1"/>
  <c r="N82" i="1"/>
  <c r="N83" i="1"/>
  <c r="N84" i="1"/>
  <c r="N85" i="1"/>
  <c r="N86" i="1"/>
  <c r="N73" i="1"/>
  <c r="N44" i="1"/>
  <c r="N34" i="1"/>
  <c r="N36" i="1"/>
  <c r="N37" i="1"/>
  <c r="N38" i="1"/>
  <c r="N40" i="1"/>
  <c r="N41" i="1"/>
  <c r="N30" i="1"/>
  <c r="N32" i="1"/>
  <c r="N24" i="1"/>
  <c r="N26" i="1"/>
  <c r="N27" i="1"/>
  <c r="N15" i="1"/>
  <c r="N18" i="1"/>
  <c r="N20" i="1"/>
  <c r="N21" i="1"/>
  <c r="N10" i="1"/>
  <c r="N12" i="1"/>
  <c r="H9" i="1"/>
  <c r="K9" i="1" s="1"/>
  <c r="H11" i="1"/>
  <c r="K11" i="1" s="1"/>
  <c r="H14" i="1"/>
  <c r="H17" i="1"/>
  <c r="K17" i="1" s="1"/>
  <c r="H19" i="1"/>
  <c r="K19" i="1" s="1"/>
  <c r="H23" i="1"/>
  <c r="K23" i="1" s="1"/>
  <c r="H31" i="1"/>
  <c r="K31" i="1" s="1"/>
  <c r="H35" i="1"/>
  <c r="H43" i="1"/>
  <c r="H42" i="1" s="1"/>
  <c r="N45" i="1"/>
  <c r="H72" i="1"/>
  <c r="H182" i="1"/>
  <c r="K182" i="1" s="1"/>
  <c r="H223" i="1"/>
  <c r="K223" i="1" s="1"/>
  <c r="H225" i="1"/>
  <c r="K225" i="1" s="1"/>
  <c r="H239" i="1"/>
  <c r="H240" i="1"/>
  <c r="H241" i="1"/>
  <c r="H242" i="1"/>
  <c r="H244" i="1"/>
  <c r="K72" i="1" l="1"/>
  <c r="H227" i="1"/>
  <c r="K42" i="1"/>
  <c r="K43" i="1"/>
  <c r="H13" i="1"/>
  <c r="K13" i="1" s="1"/>
  <c r="K14" i="1"/>
  <c r="H22" i="1"/>
  <c r="K22" i="1" s="1"/>
  <c r="H8" i="1"/>
  <c r="N52" i="1"/>
  <c r="N19" i="1"/>
  <c r="N31" i="1"/>
  <c r="N39" i="1"/>
  <c r="N11" i="1"/>
  <c r="N17" i="1"/>
  <c r="N23" i="1"/>
  <c r="N35" i="1"/>
  <c r="N223" i="1"/>
  <c r="N201" i="1"/>
  <c r="N182" i="1"/>
  <c r="N225" i="1"/>
  <c r="N183" i="1"/>
  <c r="N165" i="1"/>
  <c r="N120" i="1"/>
  <c r="N91" i="1"/>
  <c r="N72" i="1"/>
  <c r="N43" i="1"/>
  <c r="N164" i="1"/>
  <c r="N95" i="1"/>
  <c r="N232" i="1"/>
  <c r="N28" i="1"/>
  <c r="N33" i="1"/>
  <c r="N14" i="1"/>
  <c r="N9" i="1"/>
  <c r="H16" i="1"/>
  <c r="K16" i="1" s="1"/>
  <c r="J73" i="1"/>
  <c r="J74" i="1"/>
  <c r="J75" i="1"/>
  <c r="J77" i="1"/>
  <c r="J79" i="1"/>
  <c r="J80" i="1"/>
  <c r="J82" i="1"/>
  <c r="J84" i="1"/>
  <c r="J85" i="1"/>
  <c r="J86" i="1"/>
  <c r="J87" i="1"/>
  <c r="J88" i="1"/>
  <c r="J93" i="1"/>
  <c r="J94" i="1"/>
  <c r="J97" i="1"/>
  <c r="J98" i="1"/>
  <c r="J99" i="1"/>
  <c r="J100" i="1"/>
  <c r="J101" i="1"/>
  <c r="J104" i="1"/>
  <c r="J106" i="1"/>
  <c r="J108" i="1"/>
  <c r="J125" i="1"/>
  <c r="J150" i="1"/>
  <c r="J158" i="1"/>
  <c r="J159" i="1"/>
  <c r="J161" i="1"/>
  <c r="J162" i="1"/>
  <c r="J163" i="1"/>
  <c r="J166" i="1"/>
  <c r="J167" i="1"/>
  <c r="J169" i="1"/>
  <c r="J171" i="1"/>
  <c r="J172" i="1"/>
  <c r="J174" i="1"/>
  <c r="J175" i="1"/>
  <c r="J176" i="1"/>
  <c r="J177" i="1"/>
  <c r="J184" i="1"/>
  <c r="J185" i="1"/>
  <c r="J186" i="1"/>
  <c r="J188" i="1"/>
  <c r="J189" i="1"/>
  <c r="J190" i="1"/>
  <c r="J192" i="1"/>
  <c r="J193" i="1"/>
  <c r="J194" i="1"/>
  <c r="J195" i="1"/>
  <c r="J197" i="1"/>
  <c r="J202" i="1"/>
  <c r="J206" i="1"/>
  <c r="J209" i="1"/>
  <c r="J210" i="1"/>
  <c r="J211" i="1"/>
  <c r="J213" i="1"/>
  <c r="J214" i="1"/>
  <c r="J215" i="1"/>
  <c r="J216" i="1"/>
  <c r="J217" i="1"/>
  <c r="J224" i="1"/>
  <c r="J226" i="1"/>
  <c r="J157" i="1"/>
  <c r="D157" i="1"/>
  <c r="D120" i="1" s="1"/>
  <c r="J121" i="1"/>
  <c r="D112" i="1"/>
  <c r="J103" i="1"/>
  <c r="J91" i="1"/>
  <c r="D95" i="1"/>
  <c r="C112" i="1"/>
  <c r="N13" i="1" l="1"/>
  <c r="I198" i="1"/>
  <c r="I199" i="1"/>
  <c r="K227" i="1"/>
  <c r="N227" i="1"/>
  <c r="I227" i="1"/>
  <c r="N8" i="1"/>
  <c r="K8" i="1"/>
  <c r="N22" i="1"/>
  <c r="D89" i="1"/>
  <c r="H7" i="1"/>
  <c r="N42" i="1"/>
  <c r="N89" i="1"/>
  <c r="H237" i="1"/>
  <c r="J237" i="1" s="1"/>
  <c r="N16" i="1"/>
  <c r="J201" i="1"/>
  <c r="M72" i="1"/>
  <c r="H6" i="1" l="1"/>
  <c r="H69" i="1" s="1"/>
  <c r="K7" i="1"/>
  <c r="I118" i="1"/>
  <c r="I179" i="1"/>
  <c r="I170" i="1"/>
  <c r="I200" i="1"/>
  <c r="I197" i="1"/>
  <c r="I218" i="1"/>
  <c r="I207" i="1"/>
  <c r="I219" i="1"/>
  <c r="I180" i="1"/>
  <c r="I189" i="1"/>
  <c r="I131" i="1"/>
  <c r="I181" i="1"/>
  <c r="I148" i="1"/>
  <c r="I164" i="1"/>
  <c r="I90" i="1"/>
  <c r="I149" i="1"/>
  <c r="I156" i="1"/>
  <c r="I78" i="1"/>
  <c r="I105" i="1"/>
  <c r="I132" i="1"/>
  <c r="I154" i="1"/>
  <c r="I130" i="1"/>
  <c r="I155" i="1"/>
  <c r="N7" i="1"/>
  <c r="I205" i="1"/>
  <c r="I220" i="1"/>
  <c r="I222" i="1"/>
  <c r="I221" i="1"/>
  <c r="N205" i="1"/>
  <c r="E232" i="1"/>
  <c r="E231" i="1" s="1"/>
  <c r="J10" i="1"/>
  <c r="J12" i="1"/>
  <c r="J15" i="1"/>
  <c r="J18" i="1"/>
  <c r="J20" i="1"/>
  <c r="J21" i="1"/>
  <c r="J24" i="1"/>
  <c r="J26" i="1"/>
  <c r="J27" i="1"/>
  <c r="J30" i="1"/>
  <c r="J32" i="1"/>
  <c r="J41" i="1"/>
  <c r="J44" i="1"/>
  <c r="J60" i="1"/>
  <c r="I61" i="1" l="1"/>
  <c r="I57" i="1"/>
  <c r="I54" i="1"/>
  <c r="I53" i="1"/>
  <c r="I56" i="1"/>
  <c r="I58" i="1"/>
  <c r="I68" i="1"/>
  <c r="I67" i="1"/>
  <c r="K69" i="1"/>
  <c r="H236" i="1"/>
  <c r="K6" i="1"/>
  <c r="I64" i="1"/>
  <c r="I63" i="1"/>
  <c r="I49" i="1"/>
  <c r="I59" i="1"/>
  <c r="I55" i="1"/>
  <c r="I50" i="1"/>
  <c r="I65" i="1"/>
  <c r="I30" i="1"/>
  <c r="I29" i="1"/>
  <c r="I62" i="1"/>
  <c r="I66" i="1"/>
  <c r="I45" i="1"/>
  <c r="H229" i="1"/>
  <c r="I47" i="1"/>
  <c r="I48" i="1"/>
  <c r="I38" i="1"/>
  <c r="I39" i="1"/>
  <c r="I40" i="1"/>
  <c r="I52" i="1"/>
  <c r="I25" i="1"/>
  <c r="N6" i="1"/>
  <c r="N204" i="1"/>
  <c r="N69" i="1"/>
  <c r="N236" i="1" s="1"/>
  <c r="H235" i="1" l="1"/>
  <c r="N203" i="1"/>
  <c r="J28" i="1"/>
  <c r="H231" i="1" l="1"/>
  <c r="N235" i="1"/>
  <c r="J235" i="1"/>
  <c r="I235" i="1" l="1"/>
  <c r="M148" i="1"/>
  <c r="C91" i="1"/>
  <c r="C89" i="1" s="1"/>
  <c r="J165" i="1" l="1"/>
  <c r="J164" i="1"/>
  <c r="L38" i="1"/>
  <c r="C35" i="1"/>
  <c r="L111" i="1" l="1"/>
  <c r="L52" i="1" l="1"/>
  <c r="M52" i="1"/>
  <c r="J52" i="1"/>
  <c r="L136" i="1"/>
  <c r="L137" i="1"/>
  <c r="L138" i="1"/>
  <c r="L142" i="1"/>
  <c r="L125" i="1"/>
  <c r="J45" i="1" l="1"/>
  <c r="L46" i="1"/>
  <c r="J72" i="1" l="1"/>
  <c r="D17" i="1"/>
  <c r="M17" i="1" s="1"/>
  <c r="C157" i="1" l="1"/>
  <c r="L130" i="1"/>
  <c r="J95" i="1" l="1"/>
  <c r="M167" i="1" l="1"/>
  <c r="L167" i="1"/>
  <c r="L79" i="1"/>
  <c r="L80" i="1"/>
  <c r="J120" i="1" l="1"/>
  <c r="L124" i="1" l="1"/>
  <c r="L135" i="1" l="1"/>
  <c r="L30" i="1" l="1"/>
  <c r="M206" i="1" l="1"/>
  <c r="L206" i="1"/>
  <c r="J183" i="1" l="1"/>
  <c r="J182" i="1"/>
  <c r="J204" i="1"/>
  <c r="J203" i="1"/>
  <c r="M186" i="1"/>
  <c r="L186" i="1"/>
  <c r="M116" i="1" l="1"/>
  <c r="L74" i="1" l="1"/>
  <c r="M85" i="1" l="1"/>
  <c r="L133" i="1"/>
  <c r="C182" i="1" l="1"/>
  <c r="M150" i="1"/>
  <c r="L150" i="1"/>
  <c r="L151" i="1"/>
  <c r="L152" i="1"/>
  <c r="L153" i="1"/>
  <c r="M98" i="1" l="1"/>
  <c r="M99" i="1"/>
  <c r="M100" i="1"/>
  <c r="M101" i="1"/>
  <c r="M104" i="1"/>
  <c r="M106" i="1"/>
  <c r="M108" i="1"/>
  <c r="L98" i="1"/>
  <c r="L99" i="1"/>
  <c r="L100" i="1"/>
  <c r="L101" i="1"/>
  <c r="L104" i="1"/>
  <c r="L106" i="1"/>
  <c r="L107" i="1"/>
  <c r="L108" i="1"/>
  <c r="L148" i="1" l="1"/>
  <c r="M103" i="1" l="1"/>
  <c r="L103" i="1"/>
  <c r="N159" i="1"/>
  <c r="L159" i="1"/>
  <c r="L134" i="1" l="1"/>
  <c r="L128" i="1"/>
  <c r="M191" i="1"/>
  <c r="M192" i="1"/>
  <c r="M189" i="1"/>
  <c r="L191" i="1"/>
  <c r="L192" i="1"/>
  <c r="L189" i="1"/>
  <c r="N195" i="1"/>
  <c r="M195" i="1"/>
  <c r="L195" i="1"/>
  <c r="N216" i="1" l="1"/>
  <c r="M216" i="1"/>
  <c r="L216" i="1"/>
  <c r="L212" i="1"/>
  <c r="L213" i="1"/>
  <c r="L210" i="1"/>
  <c r="L173" i="1"/>
  <c r="L171" i="1"/>
  <c r="L169" i="1"/>
  <c r="N177" i="1"/>
  <c r="M177" i="1"/>
  <c r="L177" i="1"/>
  <c r="L174" i="1"/>
  <c r="M171" i="1"/>
  <c r="L166" i="1"/>
  <c r="C39" i="1"/>
  <c r="L41" i="1"/>
  <c r="C14" i="1"/>
  <c r="D240" i="1"/>
  <c r="C240" i="1"/>
  <c r="C232" i="1"/>
  <c r="C241" i="1"/>
  <c r="D241" i="1"/>
  <c r="L12" i="1"/>
  <c r="D43" i="1"/>
  <c r="D42" i="1" s="1"/>
  <c r="J43" i="1"/>
  <c r="D31" i="1"/>
  <c r="J31" i="1"/>
  <c r="D23" i="1"/>
  <c r="M23" i="1" s="1"/>
  <c r="J23" i="1"/>
  <c r="D19" i="1"/>
  <c r="M19" i="1" s="1"/>
  <c r="J19" i="1"/>
  <c r="J17" i="1"/>
  <c r="D14" i="1"/>
  <c r="J14" i="1"/>
  <c r="D11" i="1"/>
  <c r="M11" i="1" s="1"/>
  <c r="J11" i="1"/>
  <c r="D9" i="1"/>
  <c r="J9" i="1"/>
  <c r="D22" i="1" l="1"/>
  <c r="M22" i="1" s="1"/>
  <c r="M42" i="1"/>
  <c r="M43" i="1"/>
  <c r="D8" i="1"/>
  <c r="M8" i="1" s="1"/>
  <c r="M9" i="1"/>
  <c r="D13" i="1"/>
  <c r="M13" i="1" s="1"/>
  <c r="M14" i="1"/>
  <c r="J8" i="1"/>
  <c r="J13" i="1"/>
  <c r="J16" i="1"/>
  <c r="J22" i="1"/>
  <c r="D16" i="1"/>
  <c r="M16" i="1" s="1"/>
  <c r="L11" i="1"/>
  <c r="C9" i="1"/>
  <c r="C31" i="1"/>
  <c r="C11" i="1"/>
  <c r="M226" i="1"/>
  <c r="L226" i="1"/>
  <c r="J225" i="1"/>
  <c r="D225" i="1"/>
  <c r="C225" i="1"/>
  <c r="C22" i="1" l="1"/>
  <c r="D7" i="1"/>
  <c r="M7" i="1" s="1"/>
  <c r="J7" i="1"/>
  <c r="M225" i="1"/>
  <c r="L225" i="1"/>
  <c r="L158" i="1"/>
  <c r="C120" i="1"/>
  <c r="L141" i="1"/>
  <c r="L127" i="1"/>
  <c r="L126" i="1"/>
  <c r="M115" i="1"/>
  <c r="L115" i="1"/>
  <c r="L26" i="1"/>
  <c r="D6" i="1" l="1"/>
  <c r="J6" i="1"/>
  <c r="M120" i="1"/>
  <c r="L162" i="1" l="1"/>
  <c r="M94" i="1"/>
  <c r="L94" i="1"/>
  <c r="L34" i="1"/>
  <c r="L36" i="1" l="1"/>
  <c r="L40" i="1"/>
  <c r="L9" i="1"/>
  <c r="L10" i="1"/>
  <c r="L15" i="1"/>
  <c r="L18" i="1"/>
  <c r="L20" i="1"/>
  <c r="L21" i="1"/>
  <c r="L24" i="1"/>
  <c r="L27" i="1"/>
  <c r="L28" i="1"/>
  <c r="L32" i="1"/>
  <c r="L33" i="1"/>
  <c r="L44" i="1"/>
  <c r="C43" i="1"/>
  <c r="C42" i="1" s="1"/>
  <c r="C19" i="1"/>
  <c r="C17" i="1"/>
  <c r="C13" i="1"/>
  <c r="C8" i="1"/>
  <c r="D69" i="1" l="1"/>
  <c r="D236" i="1" s="1"/>
  <c r="M236" i="1" s="1"/>
  <c r="J42" i="1"/>
  <c r="L35" i="1"/>
  <c r="L39" i="1"/>
  <c r="L43" i="1"/>
  <c r="L31" i="1"/>
  <c r="L13" i="1"/>
  <c r="L23" i="1"/>
  <c r="L19" i="1"/>
  <c r="L17" i="1"/>
  <c r="L14" i="1"/>
  <c r="L8" i="1"/>
  <c r="C16" i="1"/>
  <c r="C7" i="1" s="1"/>
  <c r="L69" i="1" l="1"/>
  <c r="C6" i="1"/>
  <c r="C69" i="1" s="1"/>
  <c r="C236" i="1" s="1"/>
  <c r="L42" i="1"/>
  <c r="L22" i="1"/>
  <c r="L16" i="1"/>
  <c r="J69" i="1" l="1"/>
  <c r="I46" i="1"/>
  <c r="I41" i="1"/>
  <c r="I60" i="1"/>
  <c r="I9" i="1"/>
  <c r="I69" i="1"/>
  <c r="I12" i="1"/>
  <c r="I37" i="1"/>
  <c r="I11" i="1"/>
  <c r="M6" i="1"/>
  <c r="L7" i="1"/>
  <c r="L6" i="1"/>
  <c r="I34" i="1" l="1"/>
  <c r="I26" i="1"/>
  <c r="D239" i="1"/>
  <c r="I36" i="1" l="1"/>
  <c r="I35" i="1"/>
  <c r="I27" i="1"/>
  <c r="I51" i="1"/>
  <c r="I44" i="1"/>
  <c r="I32" i="1"/>
  <c r="I28" i="1"/>
  <c r="I24" i="1"/>
  <c r="I20" i="1"/>
  <c r="I18" i="1"/>
  <c r="I15" i="1"/>
  <c r="I33" i="1"/>
  <c r="I21" i="1"/>
  <c r="I10" i="1"/>
  <c r="I8" i="1"/>
  <c r="I14" i="1"/>
  <c r="I16" i="1"/>
  <c r="I23" i="1"/>
  <c r="I17" i="1"/>
  <c r="I13" i="1"/>
  <c r="I7" i="1"/>
  <c r="I19" i="1"/>
  <c r="I43" i="1"/>
  <c r="I31" i="1"/>
  <c r="I42" i="1"/>
  <c r="I22" i="1"/>
  <c r="I6" i="1"/>
  <c r="L172" i="1" l="1"/>
  <c r="M172" i="1"/>
  <c r="D242" i="1" l="1"/>
  <c r="D244" i="1"/>
  <c r="N243" i="1"/>
  <c r="M243" i="1"/>
  <c r="L243" i="1"/>
  <c r="N240" i="1"/>
  <c r="M240" i="1"/>
  <c r="L240" i="1"/>
  <c r="C239" i="1"/>
  <c r="C242" i="1"/>
  <c r="C244" i="1"/>
  <c r="M217" i="1"/>
  <c r="L217" i="1"/>
  <c r="L211" i="1"/>
  <c r="M209" i="1"/>
  <c r="L209" i="1"/>
  <c r="L178" i="1"/>
  <c r="M169" i="1"/>
  <c r="M86" i="1"/>
  <c r="L86" i="1"/>
  <c r="M84" i="1"/>
  <c r="L84" i="1"/>
  <c r="L72" i="1" l="1"/>
  <c r="M241" i="1"/>
  <c r="N241" i="1"/>
  <c r="L241" i="1"/>
  <c r="M244" i="1"/>
  <c r="M242" i="1"/>
  <c r="N242" i="1"/>
  <c r="L242" i="1"/>
  <c r="M239" i="1"/>
  <c r="N239" i="1"/>
  <c r="L239" i="1"/>
  <c r="L85" i="1"/>
  <c r="L244" i="1"/>
  <c r="N244" i="1"/>
  <c r="L88" i="1" l="1"/>
  <c r="M88" i="1"/>
  <c r="N88" i="1"/>
  <c r="L95" i="1" l="1"/>
  <c r="L73" i="1"/>
  <c r="M73" i="1"/>
  <c r="M74" i="1"/>
  <c r="L75" i="1"/>
  <c r="M75" i="1"/>
  <c r="L81" i="1"/>
  <c r="L82" i="1"/>
  <c r="M82" i="1"/>
  <c r="L91" i="1"/>
  <c r="M91" i="1"/>
  <c r="L93" i="1"/>
  <c r="M93" i="1"/>
  <c r="M95" i="1"/>
  <c r="L97" i="1"/>
  <c r="M97" i="1"/>
  <c r="L109" i="1"/>
  <c r="L119" i="1"/>
  <c r="M119" i="1"/>
  <c r="L161" i="1"/>
  <c r="L163" i="1"/>
  <c r="L121" i="1"/>
  <c r="M121" i="1"/>
  <c r="L123" i="1"/>
  <c r="L139" i="1"/>
  <c r="L143" i="1"/>
  <c r="L144" i="1"/>
  <c r="L145" i="1"/>
  <c r="L157" i="1"/>
  <c r="M157" i="1"/>
  <c r="M166" i="1"/>
  <c r="L175" i="1"/>
  <c r="M175" i="1"/>
  <c r="N175" i="1"/>
  <c r="L188" i="1"/>
  <c r="M188" i="1"/>
  <c r="L190" i="1"/>
  <c r="M190" i="1"/>
  <c r="M196" i="1"/>
  <c r="L184" i="1"/>
  <c r="M184" i="1"/>
  <c r="L193" i="1"/>
  <c r="M193" i="1"/>
  <c r="N193" i="1"/>
  <c r="L202" i="1"/>
  <c r="M202" i="1"/>
  <c r="L204" i="1"/>
  <c r="M204" i="1"/>
  <c r="M205" i="1"/>
  <c r="L214" i="1"/>
  <c r="M214" i="1"/>
  <c r="N214" i="1"/>
  <c r="L224" i="1"/>
  <c r="M224" i="1"/>
  <c r="L114" i="1"/>
  <c r="M114" i="1"/>
  <c r="M77" i="1"/>
  <c r="D223" i="1"/>
  <c r="J223" i="1"/>
  <c r="C223" i="1"/>
  <c r="C227" i="1" s="1"/>
  <c r="D227" i="1" l="1"/>
  <c r="D237" i="1" s="1"/>
  <c r="M182" i="1"/>
  <c r="L183" i="1"/>
  <c r="M165" i="1"/>
  <c r="L165" i="1"/>
  <c r="M183" i="1"/>
  <c r="L223" i="1"/>
  <c r="L203" i="1"/>
  <c r="L201" i="1"/>
  <c r="L120" i="1"/>
  <c r="M223" i="1"/>
  <c r="M203" i="1"/>
  <c r="M201" i="1"/>
  <c r="M164" i="1"/>
  <c r="M227" i="1" l="1"/>
  <c r="L227" i="1"/>
  <c r="L182" i="1"/>
  <c r="M233" i="1" l="1"/>
  <c r="M234" i="1"/>
  <c r="L233" i="1"/>
  <c r="L234" i="1"/>
  <c r="L237" i="1" l="1"/>
  <c r="M237" i="1"/>
  <c r="D235" i="1" l="1"/>
  <c r="D231" i="1" s="1"/>
  <c r="D229" i="1"/>
  <c r="L236" i="1" l="1"/>
  <c r="M235" i="1" l="1"/>
  <c r="L235" i="1"/>
  <c r="J231" i="1"/>
  <c r="L112" i="1" l="1"/>
  <c r="M112" i="1"/>
  <c r="J89" i="1" l="1"/>
  <c r="J227" i="1" s="1"/>
  <c r="M89" i="1"/>
  <c r="L89" i="1"/>
  <c r="I111" i="1" l="1"/>
  <c r="I142" i="1"/>
  <c r="I125" i="1"/>
  <c r="I162" i="1"/>
  <c r="I239" i="1"/>
  <c r="I244" i="1"/>
  <c r="I240" i="1"/>
  <c r="I216" i="1"/>
  <c r="I214" i="1"/>
  <c r="N237" i="1"/>
  <c r="I114" i="1"/>
  <c r="I144" i="1"/>
  <c r="I188" i="1"/>
  <c r="I184" i="1"/>
  <c r="I202" i="1"/>
  <c r="I241" i="1"/>
  <c r="I195" i="1"/>
  <c r="I193" i="1"/>
  <c r="I242" i="1"/>
  <c r="I159" i="1"/>
  <c r="I243" i="1"/>
  <c r="I133" i="1"/>
  <c r="I150" i="1"/>
  <c r="I153" i="1"/>
  <c r="I152" i="1"/>
  <c r="I100" i="1"/>
  <c r="I104" i="1"/>
  <c r="I108" i="1"/>
  <c r="I101" i="1"/>
  <c r="I107" i="1"/>
  <c r="I134" i="1"/>
  <c r="I191" i="1"/>
  <c r="I192" i="1"/>
  <c r="I210" i="1"/>
  <c r="I213" i="1"/>
  <c r="I174" i="1"/>
  <c r="I173" i="1"/>
  <c r="I225" i="1"/>
  <c r="I138" i="1"/>
  <c r="I84" i="1"/>
  <c r="I209" i="1"/>
  <c r="I128" i="1"/>
  <c r="I177" i="1"/>
  <c r="I171" i="1"/>
  <c r="I226" i="1"/>
  <c r="I158" i="1"/>
  <c r="I136" i="1"/>
  <c r="I127" i="1"/>
  <c r="I141" i="1"/>
  <c r="I94" i="1"/>
  <c r="I85" i="1"/>
  <c r="I178" i="1"/>
  <c r="I88" i="1"/>
  <c r="I169" i="1"/>
  <c r="I73" i="1"/>
  <c r="I75" i="1"/>
  <c r="I82" i="1"/>
  <c r="I91" i="1"/>
  <c r="I95" i="1"/>
  <c r="I109" i="1"/>
  <c r="I161" i="1"/>
  <c r="I121" i="1"/>
  <c r="I139" i="1"/>
  <c r="I145" i="1"/>
  <c r="I165" i="1"/>
  <c r="I175" i="1"/>
  <c r="I190" i="1"/>
  <c r="I183" i="1"/>
  <c r="I203" i="1"/>
  <c r="I120" i="1"/>
  <c r="J229" i="1"/>
  <c r="I112" i="1"/>
  <c r="I79" i="1"/>
  <c r="I80" i="1"/>
  <c r="I124" i="1"/>
  <c r="I116" i="1"/>
  <c r="I115" i="1"/>
  <c r="I126" i="1"/>
  <c r="I86" i="1"/>
  <c r="I211" i="1"/>
  <c r="I217" i="1"/>
  <c r="I167" i="1"/>
  <c r="I135" i="1"/>
  <c r="I206" i="1"/>
  <c r="I186" i="1"/>
  <c r="I103" i="1"/>
  <c r="I151" i="1"/>
  <c r="I98" i="1"/>
  <c r="I106" i="1"/>
  <c r="I99" i="1"/>
  <c r="I185" i="1"/>
  <c r="I212" i="1"/>
  <c r="I172" i="1"/>
  <c r="I224" i="1"/>
  <c r="I223" i="1"/>
  <c r="I201" i="1"/>
  <c r="I77" i="1"/>
  <c r="I182" i="1"/>
  <c r="I72" i="1"/>
  <c r="I74" i="1"/>
  <c r="I81" i="1"/>
  <c r="I93" i="1"/>
  <c r="I97" i="1"/>
  <c r="I119" i="1"/>
  <c r="I163" i="1"/>
  <c r="I123" i="1"/>
  <c r="I143" i="1"/>
  <c r="I157" i="1"/>
  <c r="I166" i="1"/>
  <c r="I196" i="1"/>
  <c r="I204" i="1"/>
  <c r="I89" i="1"/>
  <c r="C229" i="1" l="1"/>
  <c r="C237" i="1"/>
  <c r="C235" i="1" s="1"/>
  <c r="C231" i="1" s="1"/>
</calcChain>
</file>

<file path=xl/sharedStrings.xml><?xml version="1.0" encoding="utf-8"?>
<sst xmlns="http://schemas.openxmlformats.org/spreadsheetml/2006/main" count="397" uniqueCount="322">
  <si>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</si>
  <si>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</si>
  <si>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</si>
  <si>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</si>
  <si>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</si>
  <si>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</si>
  <si>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</si>
  <si>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</si>
  <si>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</si>
  <si>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</si>
  <si>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</si>
  <si>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</si>
  <si>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</si>
  <si>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</si>
  <si>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</si>
  <si>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</si>
  <si>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</si>
  <si>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</si>
  <si>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</si>
  <si>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</si>
  <si>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</si>
  <si>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</si>
  <si>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</si>
  <si>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</si>
  <si>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</si>
  <si>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</si>
  <si>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</si>
  <si>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</si>
  <si>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</si>
  <si>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</si>
  <si>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</si>
  <si>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</si>
  <si>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</si>
  <si>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</si>
  <si>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</si>
  <si>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</si>
  <si>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</si>
  <si>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</si>
  <si>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</si>
  <si>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</si>
  <si>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</si>
  <si>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</si>
  <si>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</si>
  <si>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</si>
  <si>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</si>
  <si>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</si>
  <si>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</si>
  <si>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</si>
  <si>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</si>
  <si>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</si>
  <si>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</si>
  <si>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</si>
  <si>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</si>
  <si>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</si>
  <si>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</si>
  <si>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</si>
  <si>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</si>
  <si>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</si>
  <si>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</si>
  <si>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</si>
  <si>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</si>
  <si>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</si>
  <si>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</si>
  <si>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</si>
  <si>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</si>
  <si>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</si>
  <si>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</si>
  <si>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</si>
  <si>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</si>
  <si>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</si>
  <si>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</si>
  <si>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</si>
  <si>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</si>
  <si>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</si>
  <si>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</si>
  <si>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</si>
  <si>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</si>
  <si>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</si>
  <si>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</si>
  <si>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</si>
  <si>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</si>
  <si>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</si>
  <si>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</si>
  <si>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</si>
  <si>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</si>
  <si>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</si>
  <si>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</si>
  <si>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</si>
  <si>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</si>
  <si>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</si>
  <si>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</si>
  <si>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</si>
  <si>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</si>
  <si>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</si>
  <si>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</si>
  <si>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</si>
  <si>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</si>
  <si>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</si>
  <si>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</si>
  <si>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</si>
  <si>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</si>
  <si>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</si>
  <si>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</si>
  <si>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</si>
  <si>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</si>
  <si>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</si>
  <si>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</si>
  <si>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</si>
  <si>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</si>
  <si>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</si>
  <si>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</si>
  <si>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</si>
  <si>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</si>
  <si>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</si>
  <si>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</si>
  <si>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</si>
  <si>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</si>
  <si>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</si>
  <si>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</si>
  <si>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</si>
  <si>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</si>
  <si>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</si>
  <si>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</si>
  <si>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</si>
  <si>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</si>
  <si>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</si>
  <si>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</si>
  <si>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</si>
  <si>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</si>
  <si>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</si>
  <si>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</si>
  <si>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</si>
  <si>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</si>
  <si>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</si>
  <si>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</si>
  <si>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</si>
  <si>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</si>
  <si>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</si>
  <si>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</si>
  <si>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</si>
  <si>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</si>
  <si>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</si>
  <si>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</si>
  <si>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</si>
  <si>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</si>
  <si>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</si>
  <si>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</si>
  <si>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</si>
  <si>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</si>
  <si>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</si>
  <si>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</si>
  <si>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</si>
  <si>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</si>
  <si>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</si>
  <si>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</si>
  <si>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</si>
  <si>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</si>
  <si>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</si>
  <si>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</si>
  <si>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</si>
  <si>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</si>
  <si>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</si>
  <si>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</si>
  <si>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</si>
  <si>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</si>
  <si>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</si>
  <si>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</si>
  <si>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</si>
  <si>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</si>
  <si>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</si>
  <si>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</si>
  <si>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Погашение кредиторской задолженности за 2014 год (ВЦП "Дорожная деятельность...")</t>
  </si>
  <si>
    <t>000 1 11 09045 13 0000 120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</si>
  <si>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</si>
  <si>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</si>
  <si>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</si>
  <si>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</si>
  <si>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</si>
  <si>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</si>
  <si>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</si>
  <si>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</si>
  <si>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-субсидии бюджетным учреждениям на иные цели.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</si>
  <si>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</si>
  <si>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</si>
  <si>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</si>
  <si>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</si>
  <si>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</si>
  <si>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</si>
  <si>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</si>
  <si>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</si>
  <si>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</si>
  <si>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</si>
  <si>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</si>
  <si>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</si>
  <si>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</si>
  <si>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</si>
  <si>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</si>
  <si>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</si>
  <si>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</si>
  <si>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</si>
  <si>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000 2 02 04000 00 0000 150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</si>
  <si>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</si>
  <si>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</si>
  <si>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</si>
  <si>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</si>
  <si>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</si>
  <si>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</si>
  <si>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</si>
  <si>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</si>
  <si>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</si>
  <si>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</si>
  <si>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</si>
  <si>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</si>
  <si>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</si>
  <si>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</si>
  <si>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</si>
  <si>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</si>
  <si>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</si>
  <si>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</si>
  <si>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</si>
  <si>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</si>
  <si>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</si>
  <si>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</si>
  <si>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</si>
  <si>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- содержание, экспертиза и оценка жил.помещений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</si>
  <si>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</si>
  <si>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</si>
  <si>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119 2 02 29999 13 0071 150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</si>
  <si>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</si>
  <si>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</si>
  <si>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</si>
  <si>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</si>
  <si>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</si>
  <si>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</si>
  <si>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</si>
  <si>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</si>
  <si>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</si>
  <si>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</si>
  <si>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8300000000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</si>
  <si>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</si>
  <si>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Выполнение работ по рекультивации земель городского поселения</t>
  </si>
  <si>
    <t>7100700000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</si>
  <si>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</si>
  <si>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</si>
  <si>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</si>
  <si>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</si>
  <si>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</si>
  <si>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>- прочие расходы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</si>
  <si>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</si>
  <si>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</si>
  <si>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</si>
  <si>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</si>
  <si>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>001,002</t>
  </si>
  <si>
    <t>011</t>
  </si>
  <si>
    <t>003</t>
  </si>
  <si>
    <t>007,008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</si>
  <si>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</si>
  <si>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</si>
  <si>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</si>
  <si>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</si>
  <si>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</si>
  <si>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</si>
  <si>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</si>
  <si>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</si>
  <si>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>119 2 02 45390 13 0000 150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</si>
  <si>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</si>
  <si>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</si>
  <si>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</si>
  <si>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- прочие расходы , из них:</t>
  </si>
  <si>
    <t>Укрепление и развитие материально-технической базы в рамках МП «Молодёжь муниципального образования город Энгельс Энгельсского муниципального района Саратовской области» (строительство универсальной спортивной площадки)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</si>
  <si>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</si>
  <si>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-Расходы на прочие закупки товаров, работ и услуг</t>
  </si>
  <si>
    <t>414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</si>
  <si>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</si>
  <si>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</si>
  <si>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</si>
  <si>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</si>
  <si>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</si>
  <si>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(МБУ "Энгельсская молодежь"</t>
  </si>
  <si>
    <t>- заработная плата с начислениями на оплату труда (оплата труда несовешеннолетним)</t>
  </si>
  <si>
    <t>- прочие расходы, из низ:</t>
  </si>
  <si>
    <t>Проведение мероприятий для детей и молодежи</t>
  </si>
  <si>
    <t>Обеспечение первичных мер пожарной безопасности</t>
  </si>
  <si>
    <t xml:space="preserve">Первоначальный  годовой план 
</t>
  </si>
  <si>
    <t xml:space="preserve">Уточненный  годовой план </t>
  </si>
  <si>
    <t>Процент исполнения плана 1 квартала</t>
  </si>
  <si>
    <t>4</t>
  </si>
  <si>
    <t>5</t>
  </si>
  <si>
    <t>6</t>
  </si>
  <si>
    <t>7</t>
  </si>
  <si>
    <t>10</t>
  </si>
  <si>
    <t>12</t>
  </si>
  <si>
    <t>Фактическое
исполнение
на 01.04.2020 г.</t>
  </si>
  <si>
    <t>Уд. вес
в 2020 г.</t>
  </si>
  <si>
    <t>71009Z0000; 46000000</t>
  </si>
  <si>
    <t>- ремонт дворовых и общественных территорий (в рамках МП "Современная городская среда")</t>
  </si>
  <si>
    <t>73001Z0000            73004Z0000</t>
  </si>
  <si>
    <t>7100300000;          7101101500</t>
  </si>
  <si>
    <t>Анализ исполнения  бюджета муниципального образования город Энгельс за  за 1 квартал 2021 года</t>
  </si>
  <si>
    <t>Фактическое
исполнение
на 01.04.2021 г.</t>
  </si>
  <si>
    <t>План 1 квартала на 01.04.2021 г.</t>
  </si>
  <si>
    <t>Сравнение исполнения на 01.04.2020 и 2021 гг.      (гр.7-гр.6)</t>
  </si>
  <si>
    <t>Реализация регионального проекта (программы) в целях выполнения задач федерального проекта "Цифровая культура"</t>
  </si>
  <si>
    <t>Проведение мероприятий по энергоснабжению и повышению энергетической эффективности организаций культуры"</t>
  </si>
  <si>
    <t>в т.ч. МБТ на организацию похоронного дела, ГО и ЧС</t>
  </si>
  <si>
    <t>119 2 02 49999 13 0003 150</t>
  </si>
  <si>
    <t>Межбюджетные трансферты,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обеспечение капитального ремрнта, ремонта и содержания автомобильных дорог общего пользования местного значения городского поселения за счет средств муниципального дорожного фонда</t>
  </si>
  <si>
    <t>119 2 18 05030 13 0000 150</t>
  </si>
  <si>
    <t>Доходы бюджетов городских поселений от возврата 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</si>
  <si>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</si>
  <si>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119 2 19 25555 13 0000 150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</si>
  <si>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</si>
  <si>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</si>
  <si>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000 2 19 00000 00 0000 000</t>
  </si>
  <si>
    <t>Возврат остатков субсидий, субвенций и иных межбюджетных трансйфертов, имеющих целевое назначение, прошлых лет из бюджетов поселений</t>
  </si>
  <si>
    <t>119 2 02 45453 13 0000 150</t>
  </si>
  <si>
    <t>Межбюджетные трансферты, передаваемые бюджетам городских поселений на  создание виртуальных концертных залов</t>
  </si>
  <si>
    <t>Межбюджетные трансферты, передаваемые бюджетам муниципальных районов на  создание виртуальных концертных залов</t>
  </si>
  <si>
    <t>Прочие межбюджетные трансферты, передаваемые бюджетам</t>
  </si>
  <si>
    <t>000 2 02 45393 00 0000 000</t>
  </si>
  <si>
    <t>000 2 02 45453 00 0000 000</t>
  </si>
  <si>
    <t>000 2 02 49999 00 0000 000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</si>
</sst>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0\ &quot;₽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167" fontId="2" fillId="4" borderId="1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/>
    </xf>
    <xf numFmtId="167" fontId="22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8" fillId="6" borderId="0" xfId="0" applyNumberFormat="1" applyFont="1" applyFill="1" applyBorder="1" applyAlignment="1">
      <alignment horizontal="justify" vertical="center" wrapText="1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8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left" vertical="top" wrapText="1"/>
      <protection locked="0"/>
    </xf>
    <xf numFmtId="167" fontId="9" fillId="0" borderId="0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Continuous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8" fontId="22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vertical="center"/>
    </xf>
    <xf numFmtId="165" fontId="8" fillId="8" borderId="2" xfId="3" applyNumberFormat="1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justify" vertical="center"/>
    </xf>
    <xf numFmtId="165" fontId="22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3" fillId="6" borderId="1" xfId="0" applyNumberFormat="1" applyFont="1" applyFill="1" applyBorder="1" applyAlignment="1">
      <alignment horizontal="right" vertical="center" wrapText="1"/>
    </xf>
    <xf numFmtId="0" fontId="23" fillId="6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justify" vertical="center"/>
    </xf>
    <xf numFmtId="4" fontId="3" fillId="6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vertical="center"/>
    </xf>
    <xf numFmtId="167" fontId="24" fillId="6" borderId="1" xfId="0" applyNumberFormat="1" applyFont="1" applyFill="1" applyBorder="1" applyAlignment="1">
      <alignment horizontal="right" vertical="center" wrapText="1"/>
    </xf>
    <xf numFmtId="167" fontId="5" fillId="7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wrapText="1"/>
    </xf>
    <xf numFmtId="0" fontId="8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9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169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8" borderId="2" xfId="0" applyNumberFormat="1" applyFont="1" applyFill="1" applyBorder="1" applyAlignment="1">
      <alignment horizontal="right" vertical="center"/>
    </xf>
    <xf numFmtId="167" fontId="9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horizontal="center" vertical="center"/>
    </xf>
    <xf numFmtId="165" fontId="9" fillId="8" borderId="3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8F8D6"/>
      <color rgb="FFB7F9C2"/>
      <color rgb="FFFDE9D9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97"/>
  <sheetViews>
    <sheetView tabSelected="1" showRuler="0" zoomScaleNormal="100" zoomScaleSheetLayoutView="160" workbookViewId="0">
      <pane ySplit="5" topLeftCell="A6" activePane="bottomLeft" state="frozenSplit"/>
      <selection pane="bottomLeft" activeCell="I246" sqref="I246"/>
    </sheetView>
  </sheetViews>
  <sheetFormatPr defaultColWidth="9.140625" defaultRowHeight="13.5" x14ac:dyDescent="0.2"/>
  <cols>
    <col min="1" max="1" width="18.7109375" style="25" customWidth="1"/>
    <col min="2" max="2" width="40.42578125" style="52" customWidth="1"/>
    <col min="3" max="3" width="12.140625" style="52" customWidth="1"/>
    <col min="4" max="4" width="11.85546875" style="53" customWidth="1"/>
    <col min="5" max="5" width="11.85546875" style="53" hidden="1" customWidth="1"/>
    <col min="6" max="6" width="11.85546875" style="53" customWidth="1"/>
    <col min="7" max="8" width="12.42578125" style="54" customWidth="1"/>
    <col min="9" max="9" width="9.28515625" style="136" customWidth="1"/>
    <col min="10" max="10" width="9.28515625" style="136" hidden="1" customWidth="1"/>
    <col min="11" max="11" width="9.28515625" style="136" customWidth="1"/>
    <col min="12" max="12" width="9.5703125" style="54" customWidth="1"/>
    <col min="13" max="13" width="9.85546875" style="54" customWidth="1"/>
    <col min="14" max="14" width="10.7109375" style="54" customWidth="1"/>
    <col min="15" max="16384" width="9.140625" style="2"/>
  </cols>
  <sheetData>
    <row r="1" spans="1:15" x14ac:dyDescent="0.2">
      <c r="I1" s="254"/>
      <c r="J1" s="254"/>
      <c r="K1" s="254"/>
      <c r="L1" s="254"/>
      <c r="M1" s="254"/>
      <c r="N1" s="254"/>
    </row>
    <row r="2" spans="1:15" ht="16.5" x14ac:dyDescent="0.2">
      <c r="A2" s="257" t="s">
        <v>298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55"/>
    </row>
    <row r="3" spans="1:15" x14ac:dyDescent="0.2">
      <c r="A3" s="56"/>
      <c r="B3" s="57"/>
      <c r="C3" s="57"/>
      <c r="D3" s="240"/>
      <c r="E3" s="239"/>
      <c r="F3" s="240"/>
      <c r="G3" s="11"/>
      <c r="H3" s="11"/>
      <c r="I3" s="150"/>
      <c r="J3" s="150"/>
      <c r="K3" s="150"/>
      <c r="N3" s="25" t="s">
        <v>113</v>
      </c>
    </row>
    <row r="4" spans="1:15" s="10" customFormat="1" ht="63.75" x14ac:dyDescent="0.2">
      <c r="A4" s="122" t="s">
        <v>18</v>
      </c>
      <c r="B4" s="123" t="s">
        <v>20</v>
      </c>
      <c r="C4" s="179" t="s">
        <v>283</v>
      </c>
      <c r="D4" s="179" t="s">
        <v>284</v>
      </c>
      <c r="E4" s="179" t="s">
        <v>231</v>
      </c>
      <c r="F4" s="179" t="s">
        <v>300</v>
      </c>
      <c r="G4" s="179" t="s">
        <v>292</v>
      </c>
      <c r="H4" s="179" t="s">
        <v>299</v>
      </c>
      <c r="I4" s="149" t="s">
        <v>293</v>
      </c>
      <c r="J4" s="149" t="s">
        <v>285</v>
      </c>
      <c r="K4" s="198" t="s">
        <v>285</v>
      </c>
      <c r="L4" s="198" t="s">
        <v>19</v>
      </c>
      <c r="M4" s="197" t="s">
        <v>11</v>
      </c>
      <c r="N4" s="234" t="s">
        <v>301</v>
      </c>
    </row>
    <row r="5" spans="1:15" s="32" customFormat="1" ht="11.25" x14ac:dyDescent="0.2">
      <c r="A5" s="192">
        <v>1</v>
      </c>
      <c r="B5" s="196" t="s">
        <v>66</v>
      </c>
      <c r="C5" s="192">
        <v>3</v>
      </c>
      <c r="D5" s="196" t="s">
        <v>286</v>
      </c>
      <c r="E5" s="192">
        <v>3</v>
      </c>
      <c r="F5" s="196" t="s">
        <v>287</v>
      </c>
      <c r="G5" s="192">
        <v>6</v>
      </c>
      <c r="H5" s="196" t="s">
        <v>289</v>
      </c>
      <c r="I5" s="192">
        <v>8</v>
      </c>
      <c r="J5" s="196" t="s">
        <v>288</v>
      </c>
      <c r="K5" s="192">
        <v>9</v>
      </c>
      <c r="L5" s="196" t="s">
        <v>290</v>
      </c>
      <c r="M5" s="192">
        <v>11</v>
      </c>
      <c r="N5" s="196" t="s">
        <v>291</v>
      </c>
    </row>
    <row r="6" spans="1:15" s="12" customFormat="1" ht="16.5" x14ac:dyDescent="0.2">
      <c r="A6" s="35" t="s">
        <v>28</v>
      </c>
      <c r="B6" s="106" t="s">
        <v>144</v>
      </c>
      <c r="C6" s="101">
        <f>C7+C22</f>
        <v>662399.69999999995</v>
      </c>
      <c r="D6" s="101">
        <f t="shared" ref="D6:H6" si="0">D7+D22</f>
        <v>673129.6</v>
      </c>
      <c r="E6" s="101">
        <f t="shared" si="0"/>
        <v>501734</v>
      </c>
      <c r="F6" s="101">
        <f t="shared" si="0"/>
        <v>131089.60000000001</v>
      </c>
      <c r="G6" s="101">
        <f t="shared" ref="G6" si="1">G7+G22</f>
        <v>132224.20000000001</v>
      </c>
      <c r="H6" s="101">
        <f t="shared" si="0"/>
        <v>135024.29999999999</v>
      </c>
      <c r="I6" s="172">
        <f t="shared" ref="I6:I40" si="2">H6/Всего_доходов_2003</f>
        <v>0.93300000000000005</v>
      </c>
      <c r="J6" s="161">
        <f t="shared" ref="J6:J32" si="3">H6/E6</f>
        <v>0.26900000000000002</v>
      </c>
      <c r="K6" s="161">
        <f t="shared" ref="K6:K75" si="4">H6/F6</f>
        <v>1.03</v>
      </c>
      <c r="L6" s="162">
        <f t="shared" ref="L6:L45" si="5">H6-D6</f>
        <v>-538105.30000000005</v>
      </c>
      <c r="M6" s="161">
        <f t="shared" ref="M6:M72" si="6">H6/D6</f>
        <v>0.20100000000000001</v>
      </c>
      <c r="N6" s="199">
        <f>H6-G6</f>
        <v>2800.1</v>
      </c>
      <c r="O6" s="18"/>
    </row>
    <row r="7" spans="1:15" s="12" customFormat="1" x14ac:dyDescent="0.2">
      <c r="A7" s="35"/>
      <c r="B7" s="36" t="s">
        <v>12</v>
      </c>
      <c r="C7" s="101">
        <f>C9+C11+C13+C16</f>
        <v>572739.1</v>
      </c>
      <c r="D7" s="101">
        <f t="shared" ref="D7:H7" si="7">D9+D11+D13+D16</f>
        <v>572739.1</v>
      </c>
      <c r="E7" s="101">
        <f t="shared" si="7"/>
        <v>343034.4</v>
      </c>
      <c r="F7" s="101">
        <f t="shared" si="7"/>
        <v>108183.1</v>
      </c>
      <c r="G7" s="101">
        <f t="shared" ref="G7" si="8">G9+G11+G13+G16</f>
        <v>113890.8</v>
      </c>
      <c r="H7" s="101">
        <f t="shared" si="7"/>
        <v>111681.8</v>
      </c>
      <c r="I7" s="172">
        <f t="shared" si="2"/>
        <v>0.77200000000000002</v>
      </c>
      <c r="J7" s="161">
        <f t="shared" si="3"/>
        <v>0.32600000000000001</v>
      </c>
      <c r="K7" s="161">
        <f t="shared" si="4"/>
        <v>1.032</v>
      </c>
      <c r="L7" s="162">
        <f t="shared" si="5"/>
        <v>-461057.3</v>
      </c>
      <c r="M7" s="161">
        <f t="shared" si="6"/>
        <v>0.19500000000000001</v>
      </c>
      <c r="N7" s="199">
        <f t="shared" ref="N7:N69" si="9">H7-G7</f>
        <v>-2209</v>
      </c>
      <c r="O7" s="18"/>
    </row>
    <row r="8" spans="1:15" s="12" customFormat="1" x14ac:dyDescent="0.2">
      <c r="A8" s="35" t="s">
        <v>29</v>
      </c>
      <c r="B8" s="36" t="s">
        <v>30</v>
      </c>
      <c r="C8" s="101">
        <f>SUM(C9)</f>
        <v>305691</v>
      </c>
      <c r="D8" s="101">
        <f t="shared" ref="D8:H8" si="10">SUM(D9)</f>
        <v>305691</v>
      </c>
      <c r="E8" s="101">
        <f t="shared" si="10"/>
        <v>201497</v>
      </c>
      <c r="F8" s="101">
        <f t="shared" si="10"/>
        <v>73879</v>
      </c>
      <c r="G8" s="101">
        <f t="shared" si="10"/>
        <v>70738.3</v>
      </c>
      <c r="H8" s="101">
        <f t="shared" si="10"/>
        <v>73641.8</v>
      </c>
      <c r="I8" s="172">
        <f t="shared" si="2"/>
        <v>0.50900000000000001</v>
      </c>
      <c r="J8" s="161">
        <f t="shared" si="3"/>
        <v>0.36499999999999999</v>
      </c>
      <c r="K8" s="161">
        <f t="shared" si="4"/>
        <v>0.997</v>
      </c>
      <c r="L8" s="162">
        <f t="shared" si="5"/>
        <v>-232049.2</v>
      </c>
      <c r="M8" s="161">
        <f t="shared" si="6"/>
        <v>0.24099999999999999</v>
      </c>
      <c r="N8" s="199">
        <f t="shared" si="9"/>
        <v>2903.5</v>
      </c>
      <c r="O8" s="18"/>
    </row>
    <row r="9" spans="1:15" s="12" customFormat="1" x14ac:dyDescent="0.2">
      <c r="A9" s="35" t="s">
        <v>31</v>
      </c>
      <c r="B9" s="83" t="s">
        <v>13</v>
      </c>
      <c r="C9" s="101">
        <f>C10</f>
        <v>305691</v>
      </c>
      <c r="D9" s="101">
        <f t="shared" ref="D9:H9" si="11">D10</f>
        <v>305691</v>
      </c>
      <c r="E9" s="101">
        <f t="shared" si="11"/>
        <v>201497</v>
      </c>
      <c r="F9" s="101">
        <f t="shared" si="11"/>
        <v>73879</v>
      </c>
      <c r="G9" s="101">
        <f t="shared" si="11"/>
        <v>70738.3</v>
      </c>
      <c r="H9" s="101">
        <f t="shared" si="11"/>
        <v>73641.8</v>
      </c>
      <c r="I9" s="172">
        <f t="shared" si="2"/>
        <v>0.50900000000000001</v>
      </c>
      <c r="J9" s="161">
        <f t="shared" si="3"/>
        <v>0.36499999999999999</v>
      </c>
      <c r="K9" s="161">
        <f t="shared" si="4"/>
        <v>0.997</v>
      </c>
      <c r="L9" s="162">
        <f t="shared" si="5"/>
        <v>-232049.2</v>
      </c>
      <c r="M9" s="161">
        <f t="shared" si="6"/>
        <v>0.24099999999999999</v>
      </c>
      <c r="N9" s="199">
        <f t="shared" si="9"/>
        <v>2903.5</v>
      </c>
      <c r="O9" s="18"/>
    </row>
    <row r="10" spans="1:15" s="12" customFormat="1" ht="72.75" customHeight="1" x14ac:dyDescent="0.2">
      <c r="A10" s="37" t="s">
        <v>114</v>
      </c>
      <c r="B10" s="39" t="s">
        <v>125</v>
      </c>
      <c r="C10" s="119">
        <v>305691</v>
      </c>
      <c r="D10" s="93">
        <v>305691</v>
      </c>
      <c r="E10" s="93">
        <v>201497</v>
      </c>
      <c r="F10" s="93">
        <v>73879</v>
      </c>
      <c r="G10" s="119">
        <v>70738.3</v>
      </c>
      <c r="H10" s="119">
        <v>73641.8</v>
      </c>
      <c r="I10" s="166">
        <f t="shared" si="2"/>
        <v>0.50900000000000001</v>
      </c>
      <c r="J10" s="161">
        <f t="shared" si="3"/>
        <v>0.36499999999999999</v>
      </c>
      <c r="K10" s="204">
        <f t="shared" si="4"/>
        <v>0.997</v>
      </c>
      <c r="L10" s="200">
        <f t="shared" si="5"/>
        <v>-232049.2</v>
      </c>
      <c r="M10" s="161">
        <f t="shared" si="6"/>
        <v>0.24099999999999999</v>
      </c>
      <c r="N10" s="199">
        <f t="shared" si="9"/>
        <v>2903.5</v>
      </c>
      <c r="O10" s="18"/>
    </row>
    <row r="11" spans="1:15" s="12" customFormat="1" ht="27" x14ac:dyDescent="0.2">
      <c r="A11" s="35" t="s">
        <v>141</v>
      </c>
      <c r="B11" s="42" t="s">
        <v>146</v>
      </c>
      <c r="C11" s="101">
        <f>C12</f>
        <v>23709.3</v>
      </c>
      <c r="D11" s="101">
        <f t="shared" ref="D11:H11" si="12">D12</f>
        <v>23709.3</v>
      </c>
      <c r="E11" s="101">
        <f t="shared" si="12"/>
        <v>16694.7</v>
      </c>
      <c r="F11" s="101">
        <f t="shared" si="12"/>
        <v>5290.7</v>
      </c>
      <c r="G11" s="101">
        <f t="shared" si="12"/>
        <v>5090.5</v>
      </c>
      <c r="H11" s="101">
        <f t="shared" si="12"/>
        <v>5290.7</v>
      </c>
      <c r="I11" s="173">
        <f t="shared" si="2"/>
        <v>3.6999999999999998E-2</v>
      </c>
      <c r="J11" s="161">
        <f t="shared" si="3"/>
        <v>0.317</v>
      </c>
      <c r="K11" s="161">
        <f t="shared" si="4"/>
        <v>1</v>
      </c>
      <c r="L11" s="200">
        <f t="shared" si="5"/>
        <v>-18418.599999999999</v>
      </c>
      <c r="M11" s="161">
        <f t="shared" si="6"/>
        <v>0.223</v>
      </c>
      <c r="N11" s="199">
        <f t="shared" si="9"/>
        <v>200.2</v>
      </c>
      <c r="O11" s="18"/>
    </row>
    <row r="12" spans="1:15" s="12" customFormat="1" ht="27" x14ac:dyDescent="0.2">
      <c r="A12" s="37" t="s">
        <v>164</v>
      </c>
      <c r="B12" s="116" t="s">
        <v>147</v>
      </c>
      <c r="C12" s="119">
        <v>23709.3</v>
      </c>
      <c r="D12" s="93">
        <v>23709.3</v>
      </c>
      <c r="E12" s="93">
        <v>16694.7</v>
      </c>
      <c r="F12" s="93">
        <v>5290.7</v>
      </c>
      <c r="G12" s="93">
        <v>5090.5</v>
      </c>
      <c r="H12" s="93">
        <v>5290.7</v>
      </c>
      <c r="I12" s="166">
        <f t="shared" si="2"/>
        <v>3.6999999999999998E-2</v>
      </c>
      <c r="J12" s="161">
        <f t="shared" si="3"/>
        <v>0.317</v>
      </c>
      <c r="K12" s="204">
        <f t="shared" si="4"/>
        <v>1</v>
      </c>
      <c r="L12" s="200">
        <f t="shared" si="5"/>
        <v>-18418.599999999999</v>
      </c>
      <c r="M12" s="161">
        <f t="shared" si="6"/>
        <v>0.223</v>
      </c>
      <c r="N12" s="199">
        <f t="shared" si="9"/>
        <v>200.2</v>
      </c>
      <c r="O12" s="18"/>
    </row>
    <row r="13" spans="1:15" s="17" customFormat="1" x14ac:dyDescent="0.2">
      <c r="A13" s="35" t="s">
        <v>86</v>
      </c>
      <c r="B13" s="42" t="s">
        <v>14</v>
      </c>
      <c r="C13" s="101">
        <f>SUM(C14)</f>
        <v>4909.8</v>
      </c>
      <c r="D13" s="101">
        <f t="shared" ref="D13:H13" si="13">SUM(D14)</f>
        <v>4909.8</v>
      </c>
      <c r="E13" s="101">
        <f t="shared" si="13"/>
        <v>5052</v>
      </c>
      <c r="F13" s="101">
        <f t="shared" si="13"/>
        <v>4909.8</v>
      </c>
      <c r="G13" s="101">
        <f t="shared" si="13"/>
        <v>4110.5</v>
      </c>
      <c r="H13" s="101">
        <f t="shared" si="13"/>
        <v>8705.1</v>
      </c>
      <c r="I13" s="172">
        <f t="shared" si="2"/>
        <v>0.06</v>
      </c>
      <c r="J13" s="161">
        <f t="shared" si="3"/>
        <v>1.7230000000000001</v>
      </c>
      <c r="K13" s="161">
        <f t="shared" si="4"/>
        <v>1.7729999999999999</v>
      </c>
      <c r="L13" s="162">
        <f t="shared" si="5"/>
        <v>3795.3</v>
      </c>
      <c r="M13" s="161">
        <f t="shared" si="6"/>
        <v>1.7729999999999999</v>
      </c>
      <c r="N13" s="199">
        <f t="shared" si="9"/>
        <v>4594.6000000000004</v>
      </c>
      <c r="O13" s="19"/>
    </row>
    <row r="14" spans="1:15" s="17" customFormat="1" x14ac:dyDescent="0.2">
      <c r="A14" s="35" t="s">
        <v>32</v>
      </c>
      <c r="B14" s="36" t="s">
        <v>0</v>
      </c>
      <c r="C14" s="101">
        <f>C15</f>
        <v>4909.8</v>
      </c>
      <c r="D14" s="101">
        <f t="shared" ref="D14:H14" si="14">D15</f>
        <v>4909.8</v>
      </c>
      <c r="E14" s="101">
        <f t="shared" si="14"/>
        <v>5052</v>
      </c>
      <c r="F14" s="101">
        <f t="shared" si="14"/>
        <v>4909.8</v>
      </c>
      <c r="G14" s="101">
        <f t="shared" si="14"/>
        <v>4110.5</v>
      </c>
      <c r="H14" s="101">
        <f t="shared" si="14"/>
        <v>8705.1</v>
      </c>
      <c r="I14" s="172">
        <f t="shared" si="2"/>
        <v>0.06</v>
      </c>
      <c r="J14" s="161">
        <f t="shared" si="3"/>
        <v>1.7230000000000001</v>
      </c>
      <c r="K14" s="161">
        <f t="shared" si="4"/>
        <v>1.7729999999999999</v>
      </c>
      <c r="L14" s="162">
        <f t="shared" si="5"/>
        <v>3795.3</v>
      </c>
      <c r="M14" s="161">
        <f t="shared" si="6"/>
        <v>1.7729999999999999</v>
      </c>
      <c r="N14" s="199">
        <f t="shared" si="9"/>
        <v>4594.6000000000004</v>
      </c>
      <c r="O14" s="19"/>
    </row>
    <row r="15" spans="1:15" s="17" customFormat="1" x14ac:dyDescent="0.2">
      <c r="A15" s="37" t="s">
        <v>74</v>
      </c>
      <c r="B15" s="39" t="s">
        <v>0</v>
      </c>
      <c r="C15" s="120">
        <v>4909.8</v>
      </c>
      <c r="D15" s="23">
        <v>4909.8</v>
      </c>
      <c r="E15" s="23">
        <v>5052</v>
      </c>
      <c r="F15" s="23">
        <v>4909.8</v>
      </c>
      <c r="G15" s="23">
        <v>4110.5</v>
      </c>
      <c r="H15" s="23">
        <v>8705.1</v>
      </c>
      <c r="I15" s="166">
        <f t="shared" si="2"/>
        <v>0.06</v>
      </c>
      <c r="J15" s="161">
        <f t="shared" si="3"/>
        <v>1.7230000000000001</v>
      </c>
      <c r="K15" s="204">
        <f t="shared" si="4"/>
        <v>1.7729999999999999</v>
      </c>
      <c r="L15" s="200">
        <f t="shared" si="5"/>
        <v>3795.3</v>
      </c>
      <c r="M15" s="161">
        <f t="shared" si="6"/>
        <v>1.7729999999999999</v>
      </c>
      <c r="N15" s="199">
        <f t="shared" si="9"/>
        <v>4594.6000000000004</v>
      </c>
      <c r="O15" s="19"/>
    </row>
    <row r="16" spans="1:15" s="17" customFormat="1" x14ac:dyDescent="0.2">
      <c r="A16" s="35" t="s">
        <v>87</v>
      </c>
      <c r="B16" s="36" t="s">
        <v>15</v>
      </c>
      <c r="C16" s="101">
        <f>SUM(C17+C19)</f>
        <v>238429</v>
      </c>
      <c r="D16" s="101">
        <f t="shared" ref="D16:H16" si="15">SUM(D17+D19)</f>
        <v>238429</v>
      </c>
      <c r="E16" s="101">
        <f t="shared" si="15"/>
        <v>119790.7</v>
      </c>
      <c r="F16" s="101">
        <f t="shared" si="15"/>
        <v>24103.599999999999</v>
      </c>
      <c r="G16" s="101">
        <f t="shared" ref="G16" si="16">SUM(G17+G19)</f>
        <v>33951.5</v>
      </c>
      <c r="H16" s="101">
        <f t="shared" si="15"/>
        <v>24044.2</v>
      </c>
      <c r="I16" s="172">
        <f t="shared" si="2"/>
        <v>0.16600000000000001</v>
      </c>
      <c r="J16" s="161">
        <f t="shared" si="3"/>
        <v>0.20100000000000001</v>
      </c>
      <c r="K16" s="161">
        <f t="shared" si="4"/>
        <v>0.998</v>
      </c>
      <c r="L16" s="162">
        <f t="shared" si="5"/>
        <v>-214384.8</v>
      </c>
      <c r="M16" s="161">
        <f t="shared" si="6"/>
        <v>0.10100000000000001</v>
      </c>
      <c r="N16" s="199">
        <f t="shared" si="9"/>
        <v>-9907.2999999999993</v>
      </c>
      <c r="O16" s="19"/>
    </row>
    <row r="17" spans="1:15" s="21" customFormat="1" x14ac:dyDescent="0.2">
      <c r="A17" s="35" t="s">
        <v>35</v>
      </c>
      <c r="B17" s="36" t="s">
        <v>34</v>
      </c>
      <c r="C17" s="101">
        <f>C18</f>
        <v>129209</v>
      </c>
      <c r="D17" s="101">
        <f t="shared" ref="D17:H17" si="17">D18</f>
        <v>129209</v>
      </c>
      <c r="E17" s="101">
        <f t="shared" si="17"/>
        <v>43400</v>
      </c>
      <c r="F17" s="101">
        <f t="shared" si="17"/>
        <v>1700</v>
      </c>
      <c r="G17" s="101">
        <f t="shared" si="17"/>
        <v>4075.8</v>
      </c>
      <c r="H17" s="101">
        <f t="shared" si="17"/>
        <v>1690</v>
      </c>
      <c r="I17" s="172">
        <f t="shared" si="2"/>
        <v>1.2E-2</v>
      </c>
      <c r="J17" s="161">
        <f t="shared" si="3"/>
        <v>3.9E-2</v>
      </c>
      <c r="K17" s="161">
        <f t="shared" si="4"/>
        <v>0.99399999999999999</v>
      </c>
      <c r="L17" s="162">
        <f t="shared" si="5"/>
        <v>-127519</v>
      </c>
      <c r="M17" s="161">
        <f t="shared" si="6"/>
        <v>1.2999999999999999E-2</v>
      </c>
      <c r="N17" s="199">
        <f t="shared" si="9"/>
        <v>-2385.8000000000002</v>
      </c>
      <c r="O17" s="20"/>
    </row>
    <row r="18" spans="1:15" s="17" customFormat="1" ht="40.5" x14ac:dyDescent="0.2">
      <c r="A18" s="37" t="s">
        <v>165</v>
      </c>
      <c r="B18" s="39" t="s">
        <v>36</v>
      </c>
      <c r="C18" s="188">
        <v>129209</v>
      </c>
      <c r="D18" s="51">
        <v>129209</v>
      </c>
      <c r="E18" s="51">
        <v>43400</v>
      </c>
      <c r="F18" s="51">
        <v>1700</v>
      </c>
      <c r="G18" s="51">
        <v>4075.8</v>
      </c>
      <c r="H18" s="51">
        <v>1690</v>
      </c>
      <c r="I18" s="166">
        <f t="shared" si="2"/>
        <v>1.2E-2</v>
      </c>
      <c r="J18" s="161">
        <f t="shared" si="3"/>
        <v>3.9E-2</v>
      </c>
      <c r="K18" s="204">
        <f t="shared" si="4"/>
        <v>0.99399999999999999</v>
      </c>
      <c r="L18" s="200">
        <f t="shared" si="5"/>
        <v>-127519</v>
      </c>
      <c r="M18" s="161">
        <f t="shared" si="6"/>
        <v>1.2999999999999999E-2</v>
      </c>
      <c r="N18" s="199">
        <f t="shared" si="9"/>
        <v>-2385.8000000000002</v>
      </c>
      <c r="O18" s="19"/>
    </row>
    <row r="19" spans="1:15" s="21" customFormat="1" x14ac:dyDescent="0.2">
      <c r="A19" s="35" t="s">
        <v>33</v>
      </c>
      <c r="B19" s="36" t="s">
        <v>16</v>
      </c>
      <c r="C19" s="101">
        <f>SUM(C20:C21)</f>
        <v>109220</v>
      </c>
      <c r="D19" s="101">
        <f t="shared" ref="D19:H19" si="18">SUM(D20:D21)</f>
        <v>109220</v>
      </c>
      <c r="E19" s="101">
        <f t="shared" si="18"/>
        <v>76390.7</v>
      </c>
      <c r="F19" s="101">
        <f t="shared" si="18"/>
        <v>22403.599999999999</v>
      </c>
      <c r="G19" s="101">
        <f t="shared" ref="G19" si="19">SUM(G20:G21)</f>
        <v>29875.7</v>
      </c>
      <c r="H19" s="101">
        <f t="shared" si="18"/>
        <v>22354.2</v>
      </c>
      <c r="I19" s="172">
        <f t="shared" si="2"/>
        <v>0.154</v>
      </c>
      <c r="J19" s="161">
        <f t="shared" si="3"/>
        <v>0.29299999999999998</v>
      </c>
      <c r="K19" s="161">
        <f t="shared" si="4"/>
        <v>0.998</v>
      </c>
      <c r="L19" s="162">
        <f t="shared" si="5"/>
        <v>-86865.8</v>
      </c>
      <c r="M19" s="161">
        <f t="shared" si="6"/>
        <v>0.20499999999999999</v>
      </c>
      <c r="N19" s="199">
        <f t="shared" si="9"/>
        <v>-7521.5</v>
      </c>
      <c r="O19" s="20"/>
    </row>
    <row r="20" spans="1:15" s="21" customFormat="1" x14ac:dyDescent="0.2">
      <c r="A20" s="117" t="s">
        <v>166</v>
      </c>
      <c r="B20" s="39" t="s">
        <v>162</v>
      </c>
      <c r="C20" s="188">
        <v>73128.3</v>
      </c>
      <c r="D20" s="51">
        <v>73128.3</v>
      </c>
      <c r="E20" s="188">
        <v>54700</v>
      </c>
      <c r="F20" s="188">
        <v>19780.7</v>
      </c>
      <c r="G20" s="188">
        <v>24764.400000000001</v>
      </c>
      <c r="H20" s="188">
        <v>19735.2</v>
      </c>
      <c r="I20" s="166">
        <f t="shared" si="2"/>
        <v>0.13600000000000001</v>
      </c>
      <c r="J20" s="161">
        <f t="shared" si="3"/>
        <v>0.36099999999999999</v>
      </c>
      <c r="K20" s="204">
        <f t="shared" si="4"/>
        <v>0.998</v>
      </c>
      <c r="L20" s="200">
        <f t="shared" si="5"/>
        <v>-53393.1</v>
      </c>
      <c r="M20" s="161">
        <f t="shared" si="6"/>
        <v>0.27</v>
      </c>
      <c r="N20" s="199">
        <f t="shared" si="9"/>
        <v>-5029.2</v>
      </c>
      <c r="O20" s="20"/>
    </row>
    <row r="21" spans="1:15" s="17" customFormat="1" x14ac:dyDescent="0.2">
      <c r="A21" s="117" t="s">
        <v>167</v>
      </c>
      <c r="B21" s="39" t="s">
        <v>163</v>
      </c>
      <c r="C21" s="188">
        <v>36091.699999999997</v>
      </c>
      <c r="D21" s="51">
        <v>36091.699999999997</v>
      </c>
      <c r="E21" s="188">
        <v>21690.7</v>
      </c>
      <c r="F21" s="188">
        <v>2622.9</v>
      </c>
      <c r="G21" s="188">
        <v>5111.3</v>
      </c>
      <c r="H21" s="188">
        <v>2619</v>
      </c>
      <c r="I21" s="166">
        <f t="shared" si="2"/>
        <v>1.7999999999999999E-2</v>
      </c>
      <c r="J21" s="161">
        <f t="shared" si="3"/>
        <v>0.121</v>
      </c>
      <c r="K21" s="204">
        <f t="shared" si="4"/>
        <v>0.999</v>
      </c>
      <c r="L21" s="200">
        <f t="shared" si="5"/>
        <v>-33472.699999999997</v>
      </c>
      <c r="M21" s="161">
        <f t="shared" si="6"/>
        <v>7.2999999999999995E-2</v>
      </c>
      <c r="N21" s="199">
        <f t="shared" si="9"/>
        <v>-2492.3000000000002</v>
      </c>
      <c r="O21" s="19"/>
    </row>
    <row r="22" spans="1:15" s="21" customFormat="1" x14ac:dyDescent="0.2">
      <c r="A22" s="35"/>
      <c r="B22" s="36" t="s">
        <v>17</v>
      </c>
      <c r="C22" s="101">
        <f>C23+C29+C30+C31+C39+C35</f>
        <v>89660.6</v>
      </c>
      <c r="D22" s="101">
        <f t="shared" ref="D22:H22" si="20">D23+D29+D30+D31+D39+D35</f>
        <v>100390.5</v>
      </c>
      <c r="E22" s="101">
        <f t="shared" si="20"/>
        <v>158699.6</v>
      </c>
      <c r="F22" s="101">
        <f t="shared" si="20"/>
        <v>22906.5</v>
      </c>
      <c r="G22" s="101">
        <f t="shared" ref="G22" si="21">G23+G29+G30+G31+G39+G35</f>
        <v>18333.400000000001</v>
      </c>
      <c r="H22" s="101">
        <f t="shared" si="20"/>
        <v>23342.5</v>
      </c>
      <c r="I22" s="172">
        <f t="shared" si="2"/>
        <v>0.161</v>
      </c>
      <c r="J22" s="161">
        <f t="shared" si="3"/>
        <v>0.14699999999999999</v>
      </c>
      <c r="K22" s="161">
        <f t="shared" si="4"/>
        <v>1.0189999999999999</v>
      </c>
      <c r="L22" s="162">
        <f t="shared" si="5"/>
        <v>-77048</v>
      </c>
      <c r="M22" s="161">
        <f t="shared" si="6"/>
        <v>0.23300000000000001</v>
      </c>
      <c r="N22" s="199">
        <f t="shared" si="9"/>
        <v>5009.1000000000004</v>
      </c>
      <c r="O22" s="20"/>
    </row>
    <row r="23" spans="1:15" s="17" customFormat="1" ht="40.5" x14ac:dyDescent="0.2">
      <c r="A23" s="35" t="s">
        <v>38</v>
      </c>
      <c r="B23" s="36" t="s">
        <v>1</v>
      </c>
      <c r="C23" s="112">
        <f>SUM(C24:C28)</f>
        <v>79834.899999999994</v>
      </c>
      <c r="D23" s="112">
        <f t="shared" ref="D23:H23" si="22">SUM(D24:D28)</f>
        <v>79834.899999999994</v>
      </c>
      <c r="E23" s="112">
        <f t="shared" si="22"/>
        <v>149271</v>
      </c>
      <c r="F23" s="112">
        <f t="shared" si="22"/>
        <v>20132.900000000001</v>
      </c>
      <c r="G23" s="112">
        <f t="shared" ref="G23" si="23">SUM(G24:G28)</f>
        <v>13547.7</v>
      </c>
      <c r="H23" s="112">
        <f t="shared" si="22"/>
        <v>20004.099999999999</v>
      </c>
      <c r="I23" s="172">
        <f t="shared" si="2"/>
        <v>0.13800000000000001</v>
      </c>
      <c r="J23" s="161">
        <f t="shared" si="3"/>
        <v>0.13400000000000001</v>
      </c>
      <c r="K23" s="161">
        <f t="shared" si="4"/>
        <v>0.99399999999999999</v>
      </c>
      <c r="L23" s="162">
        <f t="shared" si="5"/>
        <v>-59830.8</v>
      </c>
      <c r="M23" s="161">
        <f t="shared" si="6"/>
        <v>0.251</v>
      </c>
      <c r="N23" s="199">
        <f t="shared" si="9"/>
        <v>6456.4</v>
      </c>
      <c r="O23" s="19"/>
    </row>
    <row r="24" spans="1:15" s="17" customFormat="1" ht="81" x14ac:dyDescent="0.2">
      <c r="A24" s="37" t="s">
        <v>228</v>
      </c>
      <c r="B24" s="39" t="s">
        <v>40</v>
      </c>
      <c r="C24" s="188">
        <v>61014.8</v>
      </c>
      <c r="D24" s="23">
        <v>61014.8</v>
      </c>
      <c r="E24" s="23">
        <v>41822</v>
      </c>
      <c r="F24" s="23">
        <v>12553.7</v>
      </c>
      <c r="G24" s="51">
        <v>10611.3</v>
      </c>
      <c r="H24" s="51">
        <v>12439.1</v>
      </c>
      <c r="I24" s="166">
        <f t="shared" si="2"/>
        <v>8.5999999999999993E-2</v>
      </c>
      <c r="J24" s="161">
        <f t="shared" si="3"/>
        <v>0.29699999999999999</v>
      </c>
      <c r="K24" s="204">
        <f t="shared" si="4"/>
        <v>0.99099999999999999</v>
      </c>
      <c r="L24" s="200">
        <f t="shared" si="5"/>
        <v>-48575.7</v>
      </c>
      <c r="M24" s="161">
        <f t="shared" si="6"/>
        <v>0.20399999999999999</v>
      </c>
      <c r="N24" s="199">
        <f t="shared" si="9"/>
        <v>1827.8</v>
      </c>
      <c r="O24" s="19"/>
    </row>
    <row r="25" spans="1:15" s="17" customFormat="1" ht="94.5" x14ac:dyDescent="0.2">
      <c r="A25" s="37" t="s">
        <v>229</v>
      </c>
      <c r="B25" s="39" t="s">
        <v>230</v>
      </c>
      <c r="C25" s="188">
        <v>7707.2</v>
      </c>
      <c r="D25" s="23">
        <v>7707.2</v>
      </c>
      <c r="E25" s="23">
        <v>100000</v>
      </c>
      <c r="F25" s="23">
        <v>4997.8999999999996</v>
      </c>
      <c r="G25" s="51">
        <v>0</v>
      </c>
      <c r="H25" s="51">
        <v>4997.8999999999996</v>
      </c>
      <c r="I25" s="166">
        <f t="shared" si="2"/>
        <v>3.5000000000000003E-2</v>
      </c>
      <c r="J25" s="161">
        <f t="shared" si="3"/>
        <v>0.05</v>
      </c>
      <c r="K25" s="204">
        <v>0</v>
      </c>
      <c r="L25" s="200">
        <f t="shared" si="5"/>
        <v>-2709.3</v>
      </c>
      <c r="M25" s="161">
        <f t="shared" si="6"/>
        <v>0.64800000000000002</v>
      </c>
      <c r="N25" s="199">
        <f t="shared" si="9"/>
        <v>4997.8999999999996</v>
      </c>
      <c r="O25" s="19"/>
    </row>
    <row r="26" spans="1:15" s="17" customFormat="1" ht="27" x14ac:dyDescent="0.2">
      <c r="A26" s="117" t="s">
        <v>149</v>
      </c>
      <c r="B26" s="39" t="s">
        <v>131</v>
      </c>
      <c r="C26" s="188">
        <v>2480</v>
      </c>
      <c r="D26" s="23">
        <v>2480</v>
      </c>
      <c r="E26" s="23">
        <v>1832</v>
      </c>
      <c r="F26" s="23">
        <v>633.1</v>
      </c>
      <c r="G26" s="51">
        <v>623.29999999999995</v>
      </c>
      <c r="H26" s="51">
        <v>633.1</v>
      </c>
      <c r="I26" s="166">
        <f t="shared" si="2"/>
        <v>4.0000000000000001E-3</v>
      </c>
      <c r="J26" s="161">
        <f t="shared" si="3"/>
        <v>0.34599999999999997</v>
      </c>
      <c r="K26" s="204">
        <f t="shared" si="4"/>
        <v>1</v>
      </c>
      <c r="L26" s="200">
        <f t="shared" si="5"/>
        <v>-1846.9</v>
      </c>
      <c r="M26" s="161">
        <f t="shared" si="6"/>
        <v>0.255</v>
      </c>
      <c r="N26" s="199">
        <f t="shared" si="9"/>
        <v>9.8000000000000007</v>
      </c>
      <c r="O26" s="19"/>
    </row>
    <row r="27" spans="1:15" s="17" customFormat="1" ht="54" hidden="1" customHeight="1" x14ac:dyDescent="0.2">
      <c r="A27" s="117" t="s">
        <v>150</v>
      </c>
      <c r="B27" s="39" t="s">
        <v>123</v>
      </c>
      <c r="C27" s="188">
        <v>0</v>
      </c>
      <c r="D27" s="23">
        <v>0</v>
      </c>
      <c r="E27" s="23"/>
      <c r="F27" s="23"/>
      <c r="G27" s="51">
        <v>0</v>
      </c>
      <c r="H27" s="51">
        <v>0</v>
      </c>
      <c r="I27" s="137">
        <f t="shared" si="2"/>
        <v>0</v>
      </c>
      <c r="J27" s="161" t="e">
        <f t="shared" si="3"/>
        <v>#DIV/0!</v>
      </c>
      <c r="K27" s="161" t="e">
        <f t="shared" si="4"/>
        <v>#DIV/0!</v>
      </c>
      <c r="L27" s="200">
        <f t="shared" si="5"/>
        <v>0</v>
      </c>
      <c r="M27" s="161" t="e">
        <f t="shared" si="6"/>
        <v>#DIV/0!</v>
      </c>
      <c r="N27" s="199">
        <f t="shared" si="9"/>
        <v>0</v>
      </c>
      <c r="O27" s="19"/>
    </row>
    <row r="28" spans="1:15" s="21" customFormat="1" ht="81" x14ac:dyDescent="0.2">
      <c r="A28" s="118" t="s">
        <v>172</v>
      </c>
      <c r="B28" s="38" t="s">
        <v>75</v>
      </c>
      <c r="C28" s="121">
        <v>8632.9</v>
      </c>
      <c r="D28" s="120">
        <v>8632.9</v>
      </c>
      <c r="E28" s="120">
        <v>5617</v>
      </c>
      <c r="F28" s="120">
        <v>1948.2</v>
      </c>
      <c r="G28" s="30">
        <v>2313.1</v>
      </c>
      <c r="H28" s="30">
        <v>1934</v>
      </c>
      <c r="I28" s="166">
        <f t="shared" si="2"/>
        <v>1.2999999999999999E-2</v>
      </c>
      <c r="J28" s="161">
        <f t="shared" si="3"/>
        <v>0.34399999999999997</v>
      </c>
      <c r="K28" s="204">
        <f t="shared" si="4"/>
        <v>0.99299999999999999</v>
      </c>
      <c r="L28" s="200">
        <f t="shared" si="5"/>
        <v>-6698.9</v>
      </c>
      <c r="M28" s="161">
        <f t="shared" si="6"/>
        <v>0.224</v>
      </c>
      <c r="N28" s="199">
        <f t="shared" si="9"/>
        <v>-379.1</v>
      </c>
      <c r="O28" s="20"/>
    </row>
    <row r="29" spans="1:15" s="21" customFormat="1" ht="18" customHeight="1" x14ac:dyDescent="0.2">
      <c r="A29" s="132" t="s">
        <v>259</v>
      </c>
      <c r="B29" s="44" t="s">
        <v>260</v>
      </c>
      <c r="C29" s="230">
        <v>3247.5</v>
      </c>
      <c r="D29" s="230">
        <v>3247.5</v>
      </c>
      <c r="E29" s="230">
        <v>776.2</v>
      </c>
      <c r="F29" s="230">
        <v>933.5</v>
      </c>
      <c r="G29" s="230">
        <v>475.4</v>
      </c>
      <c r="H29" s="230">
        <v>933.5</v>
      </c>
      <c r="I29" s="172">
        <f t="shared" si="2"/>
        <v>6.0000000000000001E-3</v>
      </c>
      <c r="J29" s="161"/>
      <c r="K29" s="161">
        <f t="shared" si="4"/>
        <v>1</v>
      </c>
      <c r="L29" s="162">
        <f t="shared" si="5"/>
        <v>-2314</v>
      </c>
      <c r="M29" s="161">
        <f t="shared" si="6"/>
        <v>0.28699999999999998</v>
      </c>
      <c r="N29" s="199">
        <f t="shared" si="9"/>
        <v>458.1</v>
      </c>
      <c r="O29" s="20"/>
    </row>
    <row r="30" spans="1:15" s="21" customFormat="1" ht="18" customHeight="1" x14ac:dyDescent="0.2">
      <c r="A30" s="132" t="s">
        <v>176</v>
      </c>
      <c r="B30" s="44" t="s">
        <v>182</v>
      </c>
      <c r="C30" s="230">
        <v>0</v>
      </c>
      <c r="D30" s="230">
        <v>0</v>
      </c>
      <c r="E30" s="230">
        <v>2278.5</v>
      </c>
      <c r="F30" s="230">
        <v>0</v>
      </c>
      <c r="G30" s="230">
        <v>50</v>
      </c>
      <c r="H30" s="230">
        <v>64.8</v>
      </c>
      <c r="I30" s="172">
        <f t="shared" si="2"/>
        <v>0</v>
      </c>
      <c r="J30" s="161">
        <f t="shared" si="3"/>
        <v>2.8000000000000001E-2</v>
      </c>
      <c r="K30" s="161">
        <v>0</v>
      </c>
      <c r="L30" s="162">
        <f t="shared" si="5"/>
        <v>64.8</v>
      </c>
      <c r="M30" s="161">
        <v>0</v>
      </c>
      <c r="N30" s="199">
        <f t="shared" si="9"/>
        <v>14.8</v>
      </c>
      <c r="O30" s="20"/>
    </row>
    <row r="31" spans="1:15" s="17" customFormat="1" ht="27" x14ac:dyDescent="0.2">
      <c r="A31" s="43" t="s">
        <v>37</v>
      </c>
      <c r="B31" s="44" t="s">
        <v>2</v>
      </c>
      <c r="C31" s="103">
        <f>SUM(C32:C34)</f>
        <v>6578.2</v>
      </c>
      <c r="D31" s="103">
        <f t="shared" ref="D31:H31" si="24">SUM(D32:D34)</f>
        <v>17308.099999999999</v>
      </c>
      <c r="E31" s="103">
        <f t="shared" si="24"/>
        <v>6373.9</v>
      </c>
      <c r="F31" s="103">
        <f t="shared" si="24"/>
        <v>1840.1</v>
      </c>
      <c r="G31" s="103">
        <f t="shared" ref="G31" si="25">SUM(G32:G34)</f>
        <v>4161.8</v>
      </c>
      <c r="H31" s="103">
        <f t="shared" si="24"/>
        <v>1840.1</v>
      </c>
      <c r="I31" s="172">
        <f t="shared" si="2"/>
        <v>1.2999999999999999E-2</v>
      </c>
      <c r="J31" s="161">
        <f t="shared" si="3"/>
        <v>0.28899999999999998</v>
      </c>
      <c r="K31" s="161">
        <f t="shared" si="4"/>
        <v>1</v>
      </c>
      <c r="L31" s="162">
        <f t="shared" si="5"/>
        <v>-15468</v>
      </c>
      <c r="M31" s="161">
        <f>H31/D31</f>
        <v>0.106</v>
      </c>
      <c r="N31" s="199">
        <f t="shared" si="9"/>
        <v>-2321.6999999999998</v>
      </c>
      <c r="O31" s="19"/>
    </row>
    <row r="32" spans="1:15" s="17" customFormat="1" ht="81" x14ac:dyDescent="0.2">
      <c r="A32" s="13" t="s">
        <v>151</v>
      </c>
      <c r="B32" s="38" t="s">
        <v>108</v>
      </c>
      <c r="C32" s="121">
        <v>203.2</v>
      </c>
      <c r="D32" s="23">
        <v>10933.1</v>
      </c>
      <c r="E32" s="23">
        <v>1205.0999999999999</v>
      </c>
      <c r="F32" s="23">
        <v>46</v>
      </c>
      <c r="G32" s="30">
        <v>817.4</v>
      </c>
      <c r="H32" s="30">
        <v>46</v>
      </c>
      <c r="I32" s="166">
        <f t="shared" si="2"/>
        <v>0</v>
      </c>
      <c r="J32" s="161">
        <f t="shared" si="3"/>
        <v>3.7999999999999999E-2</v>
      </c>
      <c r="K32" s="204">
        <f t="shared" si="4"/>
        <v>1</v>
      </c>
      <c r="L32" s="200">
        <f t="shared" si="5"/>
        <v>-10887.1</v>
      </c>
      <c r="M32" s="161">
        <f t="shared" si="6"/>
        <v>4.0000000000000001E-3</v>
      </c>
      <c r="N32" s="199">
        <f t="shared" si="9"/>
        <v>-771.4</v>
      </c>
      <c r="O32" s="19"/>
    </row>
    <row r="33" spans="1:15" s="17" customFormat="1" ht="54" x14ac:dyDescent="0.2">
      <c r="A33" s="13" t="s">
        <v>185</v>
      </c>
      <c r="B33" s="38" t="s">
        <v>41</v>
      </c>
      <c r="C33" s="121">
        <v>6375</v>
      </c>
      <c r="D33" s="23">
        <v>6375</v>
      </c>
      <c r="E33" s="23">
        <v>5168.8</v>
      </c>
      <c r="F33" s="23">
        <v>1794.1</v>
      </c>
      <c r="G33" s="30">
        <f>3102.2+242.2</f>
        <v>3344.4</v>
      </c>
      <c r="H33" s="30">
        <v>1794.1</v>
      </c>
      <c r="I33" s="166">
        <f t="shared" si="2"/>
        <v>1.2E-2</v>
      </c>
      <c r="J33" s="161">
        <f>H33/E33</f>
        <v>0.34699999999999998</v>
      </c>
      <c r="K33" s="204">
        <f t="shared" si="4"/>
        <v>1</v>
      </c>
      <c r="L33" s="200">
        <f t="shared" si="5"/>
        <v>-4580.8999999999996</v>
      </c>
      <c r="M33" s="161">
        <f t="shared" si="6"/>
        <v>0.28100000000000003</v>
      </c>
      <c r="N33" s="199">
        <f t="shared" si="9"/>
        <v>-1550.3</v>
      </c>
      <c r="O33" s="19"/>
    </row>
    <row r="34" spans="1:15" s="17" customFormat="1" ht="54" hidden="1" customHeight="1" x14ac:dyDescent="0.2">
      <c r="A34" s="13" t="s">
        <v>153</v>
      </c>
      <c r="B34" s="38" t="s">
        <v>128</v>
      </c>
      <c r="C34" s="102">
        <v>0</v>
      </c>
      <c r="D34" s="23">
        <v>0</v>
      </c>
      <c r="E34" s="23"/>
      <c r="F34" s="23"/>
      <c r="G34" s="30">
        <v>0</v>
      </c>
      <c r="H34" s="30">
        <v>0</v>
      </c>
      <c r="I34" s="166">
        <f t="shared" si="2"/>
        <v>0</v>
      </c>
      <c r="J34" s="161" t="e">
        <f t="shared" ref="J34:J38" si="26">H34/E34</f>
        <v>#DIV/0!</v>
      </c>
      <c r="K34" s="161" t="e">
        <f t="shared" si="4"/>
        <v>#DIV/0!</v>
      </c>
      <c r="L34" s="200">
        <f t="shared" si="5"/>
        <v>0</v>
      </c>
      <c r="M34" s="161" t="e">
        <f t="shared" si="6"/>
        <v>#DIV/0!</v>
      </c>
      <c r="N34" s="199">
        <f t="shared" si="9"/>
        <v>0</v>
      </c>
      <c r="O34" s="19"/>
    </row>
    <row r="35" spans="1:15" s="17" customFormat="1" ht="12.75" customHeight="1" x14ac:dyDescent="0.2">
      <c r="A35" s="40" t="s">
        <v>126</v>
      </c>
      <c r="B35" s="41" t="s">
        <v>127</v>
      </c>
      <c r="C35" s="104">
        <f>SUM(C36:C38)</f>
        <v>0</v>
      </c>
      <c r="D35" s="104">
        <f t="shared" ref="D35:H35" si="27">SUM(D36:D38)</f>
        <v>0</v>
      </c>
      <c r="E35" s="104">
        <f t="shared" si="27"/>
        <v>0</v>
      </c>
      <c r="F35" s="104">
        <f t="shared" si="27"/>
        <v>0</v>
      </c>
      <c r="G35" s="104">
        <f t="shared" ref="G35" si="28">SUM(G36:G38)</f>
        <v>75.2</v>
      </c>
      <c r="H35" s="104">
        <f t="shared" si="27"/>
        <v>57</v>
      </c>
      <c r="I35" s="172">
        <f t="shared" si="2"/>
        <v>0</v>
      </c>
      <c r="J35" s="161">
        <v>0</v>
      </c>
      <c r="K35" s="161">
        <v>0</v>
      </c>
      <c r="L35" s="162">
        <f t="shared" si="5"/>
        <v>57</v>
      </c>
      <c r="M35" s="161">
        <v>0</v>
      </c>
      <c r="N35" s="199">
        <f t="shared" si="9"/>
        <v>-18.2</v>
      </c>
      <c r="O35" s="19"/>
    </row>
    <row r="36" spans="1:15" s="17" customFormat="1" ht="40.5" hidden="1" customHeight="1" x14ac:dyDescent="0.2">
      <c r="A36" s="13" t="s">
        <v>191</v>
      </c>
      <c r="B36" s="38" t="s">
        <v>190</v>
      </c>
      <c r="C36" s="102">
        <v>0</v>
      </c>
      <c r="D36" s="23">
        <v>0</v>
      </c>
      <c r="E36" s="23"/>
      <c r="F36" s="23"/>
      <c r="G36" s="30">
        <v>0</v>
      </c>
      <c r="H36" s="30">
        <v>0</v>
      </c>
      <c r="I36" s="166">
        <f t="shared" si="2"/>
        <v>0</v>
      </c>
      <c r="J36" s="161" t="e">
        <f t="shared" si="26"/>
        <v>#DIV/0!</v>
      </c>
      <c r="K36" s="161" t="e">
        <f t="shared" si="4"/>
        <v>#DIV/0!</v>
      </c>
      <c r="L36" s="200">
        <f t="shared" si="5"/>
        <v>0</v>
      </c>
      <c r="M36" s="161" t="e">
        <f t="shared" si="6"/>
        <v>#DIV/0!</v>
      </c>
      <c r="N36" s="199">
        <f t="shared" si="9"/>
        <v>0</v>
      </c>
      <c r="O36" s="19"/>
    </row>
    <row r="37" spans="1:15" s="17" customFormat="1" ht="54" x14ac:dyDescent="0.2">
      <c r="A37" s="13" t="s">
        <v>261</v>
      </c>
      <c r="B37" s="38" t="s">
        <v>142</v>
      </c>
      <c r="C37" s="121">
        <v>0</v>
      </c>
      <c r="D37" s="23">
        <v>0</v>
      </c>
      <c r="E37" s="23">
        <v>0</v>
      </c>
      <c r="F37" s="23">
        <v>0</v>
      </c>
      <c r="G37" s="30">
        <v>75.2</v>
      </c>
      <c r="H37" s="30">
        <v>57</v>
      </c>
      <c r="I37" s="166">
        <f t="shared" si="2"/>
        <v>0</v>
      </c>
      <c r="J37" s="161">
        <v>0</v>
      </c>
      <c r="K37" s="204">
        <v>0</v>
      </c>
      <c r="L37" s="200">
        <f>H37-D37</f>
        <v>57</v>
      </c>
      <c r="M37" s="161">
        <v>0</v>
      </c>
      <c r="N37" s="199">
        <f t="shared" si="9"/>
        <v>-18.2</v>
      </c>
      <c r="O37" s="19"/>
    </row>
    <row r="38" spans="1:15" s="17" customFormat="1" ht="54" hidden="1" customHeight="1" x14ac:dyDescent="0.2">
      <c r="A38" s="13" t="s">
        <v>193</v>
      </c>
      <c r="B38" s="38" t="s">
        <v>192</v>
      </c>
      <c r="C38" s="102">
        <v>0</v>
      </c>
      <c r="D38" s="23">
        <v>0</v>
      </c>
      <c r="E38" s="23"/>
      <c r="F38" s="23"/>
      <c r="G38" s="30">
        <v>0</v>
      </c>
      <c r="H38" s="30">
        <v>0</v>
      </c>
      <c r="I38" s="166">
        <f t="shared" si="2"/>
        <v>0</v>
      </c>
      <c r="J38" s="161" t="e">
        <f t="shared" si="26"/>
        <v>#DIV/0!</v>
      </c>
      <c r="K38" s="161" t="e">
        <f t="shared" si="4"/>
        <v>#DIV/0!</v>
      </c>
      <c r="L38" s="200">
        <f t="shared" si="5"/>
        <v>0</v>
      </c>
      <c r="M38" s="161" t="e">
        <f t="shared" si="6"/>
        <v>#DIV/0!</v>
      </c>
      <c r="N38" s="199">
        <f t="shared" si="9"/>
        <v>0</v>
      </c>
      <c r="O38" s="19"/>
    </row>
    <row r="39" spans="1:15" s="17" customFormat="1" x14ac:dyDescent="0.2">
      <c r="A39" s="40" t="s">
        <v>3</v>
      </c>
      <c r="B39" s="41" t="s">
        <v>5</v>
      </c>
      <c r="C39" s="104">
        <f>SUM(C40:C41)</f>
        <v>0</v>
      </c>
      <c r="D39" s="104">
        <f>SUM(D40:D41)</f>
        <v>0</v>
      </c>
      <c r="E39" s="104">
        <f t="shared" ref="E39:F39" si="29">SUM(E40:E41)</f>
        <v>0</v>
      </c>
      <c r="F39" s="104">
        <f t="shared" si="29"/>
        <v>0</v>
      </c>
      <c r="G39" s="104">
        <f>SUM(G40:G41)</f>
        <v>23.3</v>
      </c>
      <c r="H39" s="104">
        <f>SUM(H40:H41)</f>
        <v>443</v>
      </c>
      <c r="I39" s="172">
        <f t="shared" si="2"/>
        <v>3.0000000000000001E-3</v>
      </c>
      <c r="J39" s="161">
        <v>0</v>
      </c>
      <c r="K39" s="161">
        <v>0</v>
      </c>
      <c r="L39" s="162">
        <f t="shared" si="5"/>
        <v>443</v>
      </c>
      <c r="M39" s="161">
        <v>0</v>
      </c>
      <c r="N39" s="199">
        <f t="shared" si="9"/>
        <v>419.7</v>
      </c>
      <c r="O39" s="19"/>
    </row>
    <row r="40" spans="1:15" s="17" customFormat="1" ht="27" x14ac:dyDescent="0.2">
      <c r="A40" s="13" t="s">
        <v>143</v>
      </c>
      <c r="B40" s="38" t="s">
        <v>48</v>
      </c>
      <c r="C40" s="121">
        <v>0</v>
      </c>
      <c r="D40" s="23">
        <v>0</v>
      </c>
      <c r="E40" s="23">
        <v>0</v>
      </c>
      <c r="F40" s="23">
        <v>0</v>
      </c>
      <c r="G40" s="30">
        <v>23.3</v>
      </c>
      <c r="H40" s="30">
        <v>443</v>
      </c>
      <c r="I40" s="166">
        <f t="shared" si="2"/>
        <v>3.0000000000000001E-3</v>
      </c>
      <c r="J40" s="161">
        <v>0</v>
      </c>
      <c r="K40" s="204">
        <v>0</v>
      </c>
      <c r="L40" s="200">
        <f t="shared" si="5"/>
        <v>443</v>
      </c>
      <c r="M40" s="161">
        <v>0</v>
      </c>
      <c r="N40" s="199">
        <f t="shared" si="9"/>
        <v>419.7</v>
      </c>
      <c r="O40" s="19"/>
    </row>
    <row r="41" spans="1:15" s="17" customFormat="1" ht="27" hidden="1" customHeight="1" x14ac:dyDescent="0.2">
      <c r="A41" s="13" t="s">
        <v>148</v>
      </c>
      <c r="B41" s="38" t="s">
        <v>152</v>
      </c>
      <c r="C41" s="102">
        <v>0</v>
      </c>
      <c r="D41" s="23">
        <v>0</v>
      </c>
      <c r="E41" s="23"/>
      <c r="F41" s="23"/>
      <c r="G41" s="30">
        <v>0</v>
      </c>
      <c r="H41" s="30">
        <v>0</v>
      </c>
      <c r="I41" s="166">
        <f>H41/Всего_доходов_2003</f>
        <v>0</v>
      </c>
      <c r="J41" s="161" t="e">
        <f t="shared" ref="J41:J69" si="30">H41/E41</f>
        <v>#DIV/0!</v>
      </c>
      <c r="K41" s="161" t="e">
        <f t="shared" si="4"/>
        <v>#DIV/0!</v>
      </c>
      <c r="L41" s="200">
        <f t="shared" si="5"/>
        <v>0</v>
      </c>
      <c r="M41" s="161" t="e">
        <f t="shared" si="6"/>
        <v>#DIV/0!</v>
      </c>
      <c r="N41" s="199">
        <f t="shared" si="9"/>
        <v>0</v>
      </c>
      <c r="O41" s="19"/>
    </row>
    <row r="42" spans="1:15" s="17" customFormat="1" x14ac:dyDescent="0.2">
      <c r="A42" s="40" t="s">
        <v>39</v>
      </c>
      <c r="B42" s="45" t="s">
        <v>4</v>
      </c>
      <c r="C42" s="104">
        <f>SUM(C43,C45,C52,C62)</f>
        <v>642177.30000000005</v>
      </c>
      <c r="D42" s="104">
        <f>SUM(D43,D45,D52,D62)</f>
        <v>644677.30000000005</v>
      </c>
      <c r="E42" s="104">
        <f>SUM(E43,E45,E52,E62,E65)</f>
        <v>160249.79999999999</v>
      </c>
      <c r="F42" s="104">
        <f>SUM(F43,F45,F52,F62)</f>
        <v>9689.1</v>
      </c>
      <c r="G42" s="104">
        <f>SUM(G43,G45,G52,G62)</f>
        <v>10538.2</v>
      </c>
      <c r="H42" s="104">
        <f>SUM(H43,H45,H52,H62)</f>
        <v>9689.1</v>
      </c>
      <c r="I42" s="172">
        <f>H42/Всего_доходов_2003</f>
        <v>6.7000000000000004E-2</v>
      </c>
      <c r="J42" s="161">
        <f t="shared" si="30"/>
        <v>0.06</v>
      </c>
      <c r="K42" s="161">
        <f t="shared" si="4"/>
        <v>1</v>
      </c>
      <c r="L42" s="162">
        <f t="shared" si="5"/>
        <v>-634988.19999999995</v>
      </c>
      <c r="M42" s="161">
        <f t="shared" si="6"/>
        <v>1.4999999999999999E-2</v>
      </c>
      <c r="N42" s="199">
        <f t="shared" si="9"/>
        <v>-849.1</v>
      </c>
      <c r="O42" s="19"/>
    </row>
    <row r="43" spans="1:15" s="17" customFormat="1" ht="27" x14ac:dyDescent="0.2">
      <c r="A43" s="46" t="s">
        <v>203</v>
      </c>
      <c r="B43" s="47" t="s">
        <v>168</v>
      </c>
      <c r="C43" s="104">
        <f>C44</f>
        <v>13691.9</v>
      </c>
      <c r="D43" s="104">
        <f t="shared" ref="D43:H43" si="31">D44</f>
        <v>13691.9</v>
      </c>
      <c r="E43" s="104">
        <f t="shared" si="31"/>
        <v>9010.9</v>
      </c>
      <c r="F43" s="104">
        <f t="shared" si="31"/>
        <v>3423</v>
      </c>
      <c r="G43" s="104">
        <f t="shared" si="31"/>
        <v>3243</v>
      </c>
      <c r="H43" s="104">
        <f t="shared" si="31"/>
        <v>3423</v>
      </c>
      <c r="I43" s="172">
        <f>H43/Всего_доходов_2003</f>
        <v>2.4E-2</v>
      </c>
      <c r="J43" s="161">
        <f t="shared" si="30"/>
        <v>0.38</v>
      </c>
      <c r="K43" s="161">
        <f t="shared" si="4"/>
        <v>1</v>
      </c>
      <c r="L43" s="162">
        <f t="shared" si="5"/>
        <v>-10268.9</v>
      </c>
      <c r="M43" s="161">
        <f t="shared" si="6"/>
        <v>0.25</v>
      </c>
      <c r="N43" s="199">
        <f t="shared" si="9"/>
        <v>180</v>
      </c>
      <c r="O43" s="19"/>
    </row>
    <row r="44" spans="1:15" s="17" customFormat="1" ht="27" x14ac:dyDescent="0.2">
      <c r="A44" s="48" t="s">
        <v>202</v>
      </c>
      <c r="B44" s="49" t="s">
        <v>169</v>
      </c>
      <c r="C44" s="121">
        <v>13691.9</v>
      </c>
      <c r="D44" s="121">
        <v>13691.9</v>
      </c>
      <c r="E44" s="30">
        <v>9010.9</v>
      </c>
      <c r="F44" s="30">
        <v>3423</v>
      </c>
      <c r="G44" s="30">
        <v>3243</v>
      </c>
      <c r="H44" s="30">
        <v>3423</v>
      </c>
      <c r="I44" s="166">
        <f>H44/Всего_доходов_2003</f>
        <v>2.4E-2</v>
      </c>
      <c r="J44" s="161">
        <f t="shared" si="30"/>
        <v>0.38</v>
      </c>
      <c r="K44" s="204">
        <f t="shared" si="4"/>
        <v>1</v>
      </c>
      <c r="L44" s="200">
        <f t="shared" si="5"/>
        <v>-10268.9</v>
      </c>
      <c r="M44" s="161">
        <f t="shared" si="6"/>
        <v>0.25</v>
      </c>
      <c r="N44" s="199">
        <f t="shared" si="9"/>
        <v>180</v>
      </c>
      <c r="O44" s="19"/>
    </row>
    <row r="45" spans="1:15" s="17" customFormat="1" ht="40.5" customHeight="1" x14ac:dyDescent="0.2">
      <c r="A45" s="50" t="s">
        <v>209</v>
      </c>
      <c r="B45" s="45" t="s">
        <v>109</v>
      </c>
      <c r="C45" s="104">
        <f>SUM(C46:C51)</f>
        <v>32377.4</v>
      </c>
      <c r="D45" s="104">
        <f t="shared" ref="D45:H45" si="32">SUM(D46:D51)</f>
        <v>32377.4</v>
      </c>
      <c r="E45" s="104">
        <f t="shared" si="32"/>
        <v>106243.5</v>
      </c>
      <c r="F45" s="104">
        <f t="shared" si="32"/>
        <v>0</v>
      </c>
      <c r="G45" s="104">
        <f t="shared" ref="G45" si="33">SUM(G46:G51)</f>
        <v>2368</v>
      </c>
      <c r="H45" s="104">
        <f t="shared" si="32"/>
        <v>0</v>
      </c>
      <c r="I45" s="172">
        <f>H45/Всего_доходов_2003</f>
        <v>0</v>
      </c>
      <c r="J45" s="161">
        <f t="shared" si="30"/>
        <v>0</v>
      </c>
      <c r="K45" s="204">
        <v>0</v>
      </c>
      <c r="L45" s="162">
        <f t="shared" si="5"/>
        <v>-32377.4</v>
      </c>
      <c r="M45" s="161">
        <f t="shared" si="6"/>
        <v>0</v>
      </c>
      <c r="N45" s="199">
        <f t="shared" si="9"/>
        <v>-2368</v>
      </c>
      <c r="O45" s="19"/>
    </row>
    <row r="46" spans="1:15" s="21" customFormat="1" ht="60" customHeight="1" x14ac:dyDescent="0.25">
      <c r="A46" s="95" t="s">
        <v>201</v>
      </c>
      <c r="B46" s="94" t="s">
        <v>187</v>
      </c>
      <c r="C46" s="121">
        <v>32377.4</v>
      </c>
      <c r="D46" s="121">
        <v>32377.4</v>
      </c>
      <c r="E46" s="30">
        <v>67574.3</v>
      </c>
      <c r="F46" s="30">
        <v>0</v>
      </c>
      <c r="G46" s="30">
        <v>0</v>
      </c>
      <c r="H46" s="30">
        <v>0</v>
      </c>
      <c r="I46" s="166">
        <f t="shared" ref="I46:I52" si="34">H46/Всего_доходов_2003</f>
        <v>0</v>
      </c>
      <c r="J46" s="161">
        <f t="shared" si="30"/>
        <v>0</v>
      </c>
      <c r="K46" s="204">
        <v>0</v>
      </c>
      <c r="L46" s="200">
        <f>H46-D46</f>
        <v>-32377.4</v>
      </c>
      <c r="M46" s="161">
        <f>H46/D46</f>
        <v>0</v>
      </c>
      <c r="N46" s="199">
        <f t="shared" si="9"/>
        <v>0</v>
      </c>
    </row>
    <row r="47" spans="1:15" s="21" customFormat="1" ht="60" hidden="1" customHeight="1" x14ac:dyDescent="0.25">
      <c r="A47" s="95" t="s">
        <v>210</v>
      </c>
      <c r="B47" s="94" t="s">
        <v>211</v>
      </c>
      <c r="C47" s="121">
        <v>0</v>
      </c>
      <c r="D47" s="121">
        <v>0</v>
      </c>
      <c r="E47" s="30">
        <v>20909.2</v>
      </c>
      <c r="F47" s="30">
        <v>0</v>
      </c>
      <c r="G47" s="30">
        <v>0</v>
      </c>
      <c r="H47" s="30">
        <v>0</v>
      </c>
      <c r="I47" s="166">
        <f t="shared" si="34"/>
        <v>0</v>
      </c>
      <c r="J47" s="161">
        <f t="shared" si="30"/>
        <v>0</v>
      </c>
      <c r="K47" s="204" t="e">
        <f t="shared" si="4"/>
        <v>#DIV/0!</v>
      </c>
      <c r="L47" s="200">
        <f t="shared" ref="L47:L69" si="35">H47-D47</f>
        <v>0</v>
      </c>
      <c r="M47" s="161" t="e">
        <f t="shared" si="6"/>
        <v>#DIV/0!</v>
      </c>
      <c r="N47" s="199">
        <f t="shared" si="9"/>
        <v>0</v>
      </c>
    </row>
    <row r="48" spans="1:15" s="21" customFormat="1" ht="81" hidden="1" customHeight="1" x14ac:dyDescent="0.25">
      <c r="A48" s="95" t="s">
        <v>227</v>
      </c>
      <c r="B48" s="94" t="s">
        <v>184</v>
      </c>
      <c r="C48" s="121">
        <v>0</v>
      </c>
      <c r="D48" s="121">
        <v>0</v>
      </c>
      <c r="E48" s="30">
        <v>0</v>
      </c>
      <c r="F48" s="30">
        <v>0</v>
      </c>
      <c r="G48" s="30">
        <v>0</v>
      </c>
      <c r="H48" s="30">
        <v>0</v>
      </c>
      <c r="I48" s="166">
        <f t="shared" si="34"/>
        <v>0</v>
      </c>
      <c r="J48" s="161">
        <v>0</v>
      </c>
      <c r="K48" s="204" t="e">
        <f t="shared" si="4"/>
        <v>#DIV/0!</v>
      </c>
      <c r="L48" s="200">
        <f>H48-D48</f>
        <v>0</v>
      </c>
      <c r="M48" s="161">
        <v>0</v>
      </c>
      <c r="N48" s="199">
        <f t="shared" si="9"/>
        <v>0</v>
      </c>
    </row>
    <row r="49" spans="1:18" s="21" customFormat="1" ht="60" hidden="1" customHeight="1" x14ac:dyDescent="0.25">
      <c r="A49" s="95" t="s">
        <v>225</v>
      </c>
      <c r="B49" s="94" t="s">
        <v>226</v>
      </c>
      <c r="C49" s="121">
        <v>0</v>
      </c>
      <c r="D49" s="121">
        <v>0</v>
      </c>
      <c r="E49" s="30">
        <v>0</v>
      </c>
      <c r="F49" s="30">
        <v>0</v>
      </c>
      <c r="G49" s="30">
        <v>0</v>
      </c>
      <c r="H49" s="30">
        <v>0</v>
      </c>
      <c r="I49" s="166">
        <f t="shared" si="34"/>
        <v>0</v>
      </c>
      <c r="J49" s="161">
        <v>0</v>
      </c>
      <c r="K49" s="204" t="e">
        <f t="shared" si="4"/>
        <v>#DIV/0!</v>
      </c>
      <c r="L49" s="200">
        <f t="shared" si="35"/>
        <v>0</v>
      </c>
      <c r="M49" s="161" t="e">
        <f t="shared" si="6"/>
        <v>#DIV/0!</v>
      </c>
      <c r="N49" s="199">
        <f t="shared" si="9"/>
        <v>0</v>
      </c>
    </row>
    <row r="50" spans="1:18" s="21" customFormat="1" ht="40.5" x14ac:dyDescent="0.25">
      <c r="A50" s="95" t="s">
        <v>212</v>
      </c>
      <c r="B50" s="94" t="s">
        <v>213</v>
      </c>
      <c r="C50" s="121">
        <v>0</v>
      </c>
      <c r="D50" s="121">
        <v>0</v>
      </c>
      <c r="E50" s="30">
        <v>2760</v>
      </c>
      <c r="F50" s="30">
        <v>0</v>
      </c>
      <c r="G50" s="30">
        <v>2368</v>
      </c>
      <c r="H50" s="30">
        <v>0</v>
      </c>
      <c r="I50" s="166">
        <f t="shared" si="34"/>
        <v>0</v>
      </c>
      <c r="J50" s="161">
        <f t="shared" si="30"/>
        <v>0</v>
      </c>
      <c r="K50" s="204">
        <v>0</v>
      </c>
      <c r="L50" s="200">
        <f t="shared" si="35"/>
        <v>0</v>
      </c>
      <c r="M50" s="161">
        <v>0</v>
      </c>
      <c r="N50" s="199">
        <f t="shared" si="9"/>
        <v>-2368</v>
      </c>
    </row>
    <row r="51" spans="1:18" s="21" customFormat="1" ht="0.75" customHeight="1" x14ac:dyDescent="0.25">
      <c r="A51" s="95" t="s">
        <v>208</v>
      </c>
      <c r="B51" s="94" t="s">
        <v>184</v>
      </c>
      <c r="C51" s="121">
        <v>0</v>
      </c>
      <c r="D51" s="121">
        <v>0</v>
      </c>
      <c r="E51" s="30">
        <v>15000</v>
      </c>
      <c r="F51" s="30">
        <v>0</v>
      </c>
      <c r="G51" s="30">
        <v>0</v>
      </c>
      <c r="H51" s="30">
        <v>0</v>
      </c>
      <c r="I51" s="166">
        <f t="shared" si="34"/>
        <v>0</v>
      </c>
      <c r="J51" s="161">
        <f t="shared" si="30"/>
        <v>0</v>
      </c>
      <c r="K51" s="204" t="e">
        <f t="shared" si="4"/>
        <v>#DIV/0!</v>
      </c>
      <c r="L51" s="200">
        <f>H51-D51</f>
        <v>0</v>
      </c>
      <c r="M51" s="161" t="e">
        <f t="shared" si="6"/>
        <v>#DIV/0!</v>
      </c>
      <c r="N51" s="199">
        <f t="shared" si="9"/>
        <v>0</v>
      </c>
      <c r="R51" s="21" t="s">
        <v>265</v>
      </c>
    </row>
    <row r="52" spans="1:18" s="21" customFormat="1" ht="13.5" customHeight="1" x14ac:dyDescent="0.25">
      <c r="A52" s="113" t="s">
        <v>200</v>
      </c>
      <c r="B52" s="114" t="s">
        <v>173</v>
      </c>
      <c r="C52" s="105">
        <f>C53+C56+C58+C62+C65+C67</f>
        <v>596108</v>
      </c>
      <c r="D52" s="105">
        <f>D53+D56+D58+D62+D65+D67</f>
        <v>598608</v>
      </c>
      <c r="E52" s="105">
        <f>SUM(E54:E60)</f>
        <v>43948.1</v>
      </c>
      <c r="F52" s="105">
        <f>F53+F56+F58+F62+F65+F67</f>
        <v>6266.1</v>
      </c>
      <c r="G52" s="105">
        <f t="shared" ref="G52:H52" si="36">G53+G56+G58+G62+G65+G67</f>
        <v>4927.2</v>
      </c>
      <c r="H52" s="105">
        <f t="shared" si="36"/>
        <v>6266.1</v>
      </c>
      <c r="I52" s="172">
        <f t="shared" si="34"/>
        <v>4.2999999999999997E-2</v>
      </c>
      <c r="J52" s="161">
        <f t="shared" si="30"/>
        <v>0.14299999999999999</v>
      </c>
      <c r="K52" s="161">
        <f t="shared" si="4"/>
        <v>1</v>
      </c>
      <c r="L52" s="162">
        <f t="shared" si="35"/>
        <v>-592341.9</v>
      </c>
      <c r="M52" s="161">
        <f t="shared" si="6"/>
        <v>0.01</v>
      </c>
      <c r="N52" s="199">
        <f t="shared" si="9"/>
        <v>1338.9</v>
      </c>
    </row>
    <row r="53" spans="1:18" s="21" customFormat="1" ht="70.5" customHeight="1" x14ac:dyDescent="0.2">
      <c r="A53" s="113" t="s">
        <v>319</v>
      </c>
      <c r="B53" s="245" t="s">
        <v>266</v>
      </c>
      <c r="C53" s="104">
        <f>SUM(C54)</f>
        <v>299900</v>
      </c>
      <c r="D53" s="104">
        <f>SUM(D54)</f>
        <v>299900</v>
      </c>
      <c r="E53" s="104">
        <f>SUM(E54:E60)</f>
        <v>43948.1</v>
      </c>
      <c r="F53" s="104">
        <f>SUM(F54)</f>
        <v>0</v>
      </c>
      <c r="G53" s="104">
        <f>SUM(G54)</f>
        <v>0</v>
      </c>
      <c r="H53" s="104">
        <f>SUM(H54)</f>
        <v>0</v>
      </c>
      <c r="I53" s="172">
        <f>H53/Всего_доходов_2003</f>
        <v>0</v>
      </c>
      <c r="J53" s="161">
        <f t="shared" si="30"/>
        <v>0</v>
      </c>
      <c r="K53" s="204">
        <v>0</v>
      </c>
      <c r="L53" s="162">
        <f t="shared" si="35"/>
        <v>-299900</v>
      </c>
      <c r="M53" s="161">
        <f t="shared" si="6"/>
        <v>0</v>
      </c>
      <c r="N53" s="199">
        <f t="shared" si="9"/>
        <v>0</v>
      </c>
    </row>
    <row r="54" spans="1:18" s="21" customFormat="1" ht="75" customHeight="1" x14ac:dyDescent="0.2">
      <c r="A54" s="95" t="s">
        <v>264</v>
      </c>
      <c r="B54" s="244" t="s">
        <v>266</v>
      </c>
      <c r="C54" s="121">
        <v>299900</v>
      </c>
      <c r="D54" s="121">
        <v>299900</v>
      </c>
      <c r="E54" s="121"/>
      <c r="F54" s="121">
        <v>0</v>
      </c>
      <c r="G54" s="121">
        <v>0</v>
      </c>
      <c r="H54" s="121">
        <v>0</v>
      </c>
      <c r="I54" s="143">
        <f t="shared" ref="I54:I69" si="37">H54/Всего_доходов_2003</f>
        <v>0</v>
      </c>
      <c r="J54" s="204"/>
      <c r="K54" s="204">
        <v>0</v>
      </c>
      <c r="L54" s="200">
        <f>H54-D54</f>
        <v>-299900</v>
      </c>
      <c r="M54" s="204">
        <f t="shared" ref="M54:M59" si="38">H54/D54</f>
        <v>0</v>
      </c>
      <c r="N54" s="195">
        <f t="shared" ref="N54:N59" si="39">H54-G54</f>
        <v>0</v>
      </c>
    </row>
    <row r="55" spans="1:18" s="21" customFormat="1" ht="0.75" customHeight="1" x14ac:dyDescent="0.25">
      <c r="A55" s="95" t="s">
        <v>262</v>
      </c>
      <c r="B55" s="131" t="s">
        <v>186</v>
      </c>
      <c r="C55" s="121">
        <v>0</v>
      </c>
      <c r="D55" s="121">
        <v>0</v>
      </c>
      <c r="E55" s="121"/>
      <c r="F55" s="121">
        <v>0</v>
      </c>
      <c r="G55" s="121">
        <v>0</v>
      </c>
      <c r="H55" s="121">
        <v>0</v>
      </c>
      <c r="I55" s="143">
        <f t="shared" si="37"/>
        <v>0</v>
      </c>
      <c r="J55" s="204"/>
      <c r="K55" s="204" t="e">
        <f t="shared" si="4"/>
        <v>#DIV/0!</v>
      </c>
      <c r="L55" s="200">
        <f t="shared" ref="L55:L59" si="40">H55-D55</f>
        <v>0</v>
      </c>
      <c r="M55" s="204" t="e">
        <f t="shared" si="38"/>
        <v>#DIV/0!</v>
      </c>
      <c r="N55" s="195">
        <f t="shared" si="39"/>
        <v>0</v>
      </c>
    </row>
    <row r="56" spans="1:18" s="21" customFormat="1" ht="40.5" customHeight="1" x14ac:dyDescent="0.2">
      <c r="A56" s="113" t="s">
        <v>320</v>
      </c>
      <c r="B56" s="243" t="s">
        <v>317</v>
      </c>
      <c r="C56" s="104">
        <f>SUM(C57)</f>
        <v>0</v>
      </c>
      <c r="D56" s="104">
        <f>SUM(D57)</f>
        <v>2500</v>
      </c>
      <c r="E56" s="104">
        <f>SUM(E57:E63)</f>
        <v>22947.7</v>
      </c>
      <c r="F56" s="104">
        <f>SUM(F57)</f>
        <v>2500</v>
      </c>
      <c r="G56" s="104">
        <f>SUM(G57)</f>
        <v>0</v>
      </c>
      <c r="H56" s="104">
        <f>SUM(H57)</f>
        <v>2500</v>
      </c>
      <c r="I56" s="172">
        <f>H56/Всего_доходов_2003</f>
        <v>1.7000000000000001E-2</v>
      </c>
      <c r="J56" s="161">
        <f t="shared" ref="J56" si="41">H56/E56</f>
        <v>0.109</v>
      </c>
      <c r="K56" s="161">
        <f t="shared" ref="K56:K57" si="42">H56/F56</f>
        <v>1</v>
      </c>
      <c r="L56" s="162">
        <f t="shared" si="40"/>
        <v>0</v>
      </c>
      <c r="M56" s="161">
        <f t="shared" si="38"/>
        <v>1</v>
      </c>
      <c r="N56" s="199">
        <f t="shared" si="39"/>
        <v>2500</v>
      </c>
    </row>
    <row r="57" spans="1:18" s="21" customFormat="1" ht="44.25" customHeight="1" x14ac:dyDescent="0.2">
      <c r="A57" s="95" t="s">
        <v>315</v>
      </c>
      <c r="B57" s="242" t="s">
        <v>316</v>
      </c>
      <c r="C57" s="121">
        <v>0</v>
      </c>
      <c r="D57" s="121">
        <v>2500</v>
      </c>
      <c r="E57" s="121"/>
      <c r="F57" s="121">
        <v>2500</v>
      </c>
      <c r="G57" s="121">
        <v>0</v>
      </c>
      <c r="H57" s="121">
        <v>2500</v>
      </c>
      <c r="I57" s="143">
        <f t="shared" ref="I57" si="43">H57/Всего_доходов_2003</f>
        <v>1.7000000000000001E-2</v>
      </c>
      <c r="J57" s="204"/>
      <c r="K57" s="204">
        <f t="shared" si="42"/>
        <v>1</v>
      </c>
      <c r="L57" s="200">
        <f>H57-D57</f>
        <v>0</v>
      </c>
      <c r="M57" s="204">
        <f t="shared" ref="M57" si="44">H57/D57</f>
        <v>1</v>
      </c>
      <c r="N57" s="195">
        <f t="shared" ref="N57" si="45">H57-G57</f>
        <v>2500</v>
      </c>
    </row>
    <row r="58" spans="1:18" s="21" customFormat="1" ht="33" customHeight="1" x14ac:dyDescent="0.2">
      <c r="A58" s="113" t="s">
        <v>321</v>
      </c>
      <c r="B58" s="243" t="s">
        <v>318</v>
      </c>
      <c r="C58" s="104">
        <f>SUM(C59:C61)</f>
        <v>296208</v>
      </c>
      <c r="D58" s="104">
        <f t="shared" ref="D58:H58" si="46">SUM(D59:D61)</f>
        <v>296208</v>
      </c>
      <c r="E58" s="104">
        <f t="shared" si="46"/>
        <v>10500.2</v>
      </c>
      <c r="F58" s="104">
        <f t="shared" si="46"/>
        <v>3766.1</v>
      </c>
      <c r="G58" s="104">
        <f t="shared" si="46"/>
        <v>4916.8</v>
      </c>
      <c r="H58" s="104">
        <f t="shared" si="46"/>
        <v>3766.1</v>
      </c>
      <c r="I58" s="172">
        <f>H58/Всего_доходов_2003</f>
        <v>2.5999999999999999E-2</v>
      </c>
      <c r="J58" s="161">
        <f t="shared" ref="J58" si="47">H58/E58</f>
        <v>0.35899999999999999</v>
      </c>
      <c r="K58" s="161">
        <f t="shared" ref="K58" si="48">H58/F58</f>
        <v>1</v>
      </c>
      <c r="L58" s="162">
        <f t="shared" ref="L58" si="49">H58-D58</f>
        <v>-292441.90000000002</v>
      </c>
      <c r="M58" s="161">
        <f t="shared" ref="M58" si="50">H58/D58</f>
        <v>1.2999999999999999E-2</v>
      </c>
      <c r="N58" s="199">
        <f t="shared" ref="N58" si="51">H58-G58</f>
        <v>-1150.7</v>
      </c>
    </row>
    <row r="59" spans="1:18" s="21" customFormat="1" ht="202.5" x14ac:dyDescent="0.25">
      <c r="A59" s="95" t="s">
        <v>263</v>
      </c>
      <c r="B59" s="131" t="s">
        <v>267</v>
      </c>
      <c r="C59" s="121">
        <v>22597</v>
      </c>
      <c r="D59" s="121">
        <v>22597</v>
      </c>
      <c r="E59" s="30">
        <v>10075.200000000001</v>
      </c>
      <c r="F59" s="30">
        <v>3766.1</v>
      </c>
      <c r="G59" s="30">
        <v>4916.8</v>
      </c>
      <c r="H59" s="30">
        <v>3766.1</v>
      </c>
      <c r="I59" s="143">
        <f t="shared" si="37"/>
        <v>2.5999999999999999E-2</v>
      </c>
      <c r="J59" s="161">
        <f t="shared" ref="J59" si="52">H59/E59</f>
        <v>0.374</v>
      </c>
      <c r="K59" s="204">
        <f t="shared" si="4"/>
        <v>1</v>
      </c>
      <c r="L59" s="200">
        <f t="shared" si="40"/>
        <v>-18830.900000000001</v>
      </c>
      <c r="M59" s="204">
        <f t="shared" si="38"/>
        <v>0.16700000000000001</v>
      </c>
      <c r="N59" s="195">
        <f t="shared" si="39"/>
        <v>-1150.7</v>
      </c>
    </row>
    <row r="60" spans="1:18" s="21" customFormat="1" ht="67.5" hidden="1" customHeight="1" x14ac:dyDescent="0.25">
      <c r="A60" s="95" t="s">
        <v>233</v>
      </c>
      <c r="B60" s="131" t="s">
        <v>232</v>
      </c>
      <c r="C60" s="121">
        <v>0</v>
      </c>
      <c r="D60" s="121">
        <v>0</v>
      </c>
      <c r="E60" s="30">
        <v>425</v>
      </c>
      <c r="F60" s="30">
        <v>0</v>
      </c>
      <c r="G60" s="30">
        <v>0</v>
      </c>
      <c r="H60" s="30">
        <v>0</v>
      </c>
      <c r="I60" s="143">
        <f t="shared" si="37"/>
        <v>0</v>
      </c>
      <c r="J60" s="161">
        <f t="shared" si="30"/>
        <v>0</v>
      </c>
      <c r="K60" s="204" t="e">
        <f t="shared" si="4"/>
        <v>#DIV/0!</v>
      </c>
      <c r="L60" s="200">
        <f t="shared" si="35"/>
        <v>0</v>
      </c>
      <c r="M60" s="204" t="e">
        <f t="shared" si="6"/>
        <v>#DIV/0!</v>
      </c>
      <c r="N60" s="195">
        <f t="shared" si="9"/>
        <v>0</v>
      </c>
    </row>
    <row r="61" spans="1:18" s="21" customFormat="1" ht="108" customHeight="1" x14ac:dyDescent="0.25">
      <c r="A61" s="95" t="s">
        <v>305</v>
      </c>
      <c r="B61" s="131" t="s">
        <v>306</v>
      </c>
      <c r="C61" s="121">
        <v>273611</v>
      </c>
      <c r="D61" s="121">
        <v>273611</v>
      </c>
      <c r="E61" s="30"/>
      <c r="F61" s="30">
        <v>0</v>
      </c>
      <c r="G61" s="30">
        <v>0</v>
      </c>
      <c r="H61" s="30">
        <v>0</v>
      </c>
      <c r="I61" s="143">
        <f t="shared" ref="I61" si="53">H61/Всего_доходов_2003</f>
        <v>0</v>
      </c>
      <c r="J61" s="161" t="e">
        <f t="shared" si="30"/>
        <v>#DIV/0!</v>
      </c>
      <c r="K61" s="204">
        <v>0</v>
      </c>
      <c r="L61" s="200">
        <f t="shared" si="35"/>
        <v>-273611</v>
      </c>
      <c r="M61" s="204">
        <f t="shared" si="6"/>
        <v>0</v>
      </c>
      <c r="N61" s="195">
        <f t="shared" si="9"/>
        <v>0</v>
      </c>
    </row>
    <row r="62" spans="1:18" s="17" customFormat="1" hidden="1" x14ac:dyDescent="0.2">
      <c r="A62" s="50" t="s">
        <v>206</v>
      </c>
      <c r="B62" s="45" t="s">
        <v>205</v>
      </c>
      <c r="C62" s="105">
        <f>C63+C64</f>
        <v>0</v>
      </c>
      <c r="D62" s="105">
        <f t="shared" ref="D62:H62" si="54">D63+D64</f>
        <v>0</v>
      </c>
      <c r="E62" s="105">
        <f t="shared" si="54"/>
        <v>1047.3</v>
      </c>
      <c r="F62" s="105">
        <f t="shared" si="54"/>
        <v>0</v>
      </c>
      <c r="G62" s="105">
        <f t="shared" ref="G62" si="55">G63+G64</f>
        <v>0</v>
      </c>
      <c r="H62" s="105">
        <f t="shared" si="54"/>
        <v>0</v>
      </c>
      <c r="I62" s="105">
        <f t="shared" si="37"/>
        <v>0</v>
      </c>
      <c r="J62" s="161">
        <f t="shared" si="30"/>
        <v>0</v>
      </c>
      <c r="K62" s="161">
        <v>0</v>
      </c>
      <c r="L62" s="162">
        <f t="shared" si="35"/>
        <v>0</v>
      </c>
      <c r="M62" s="161">
        <v>0</v>
      </c>
      <c r="N62" s="199">
        <f t="shared" si="9"/>
        <v>0</v>
      </c>
      <c r="O62" s="19"/>
    </row>
    <row r="63" spans="1:18" s="17" customFormat="1" ht="27" hidden="1" x14ac:dyDescent="0.2">
      <c r="A63" s="189" t="s">
        <v>234</v>
      </c>
      <c r="B63" s="190" t="s">
        <v>204</v>
      </c>
      <c r="C63" s="121">
        <v>0</v>
      </c>
      <c r="D63" s="121">
        <v>0</v>
      </c>
      <c r="E63" s="30">
        <v>900</v>
      </c>
      <c r="F63" s="30">
        <v>0</v>
      </c>
      <c r="G63" s="121">
        <v>0</v>
      </c>
      <c r="H63" s="121">
        <v>0</v>
      </c>
      <c r="I63" s="166">
        <f t="shared" si="37"/>
        <v>0</v>
      </c>
      <c r="J63" s="161">
        <f t="shared" si="30"/>
        <v>0</v>
      </c>
      <c r="K63" s="204">
        <v>0</v>
      </c>
      <c r="L63" s="200">
        <f t="shared" si="35"/>
        <v>0</v>
      </c>
      <c r="M63" s="161">
        <v>0</v>
      </c>
      <c r="N63" s="199">
        <f t="shared" si="9"/>
        <v>0</v>
      </c>
      <c r="O63" s="19"/>
    </row>
    <row r="64" spans="1:18" s="17" customFormat="1" ht="27" hidden="1" x14ac:dyDescent="0.2">
      <c r="A64" s="189" t="s">
        <v>207</v>
      </c>
      <c r="B64" s="190" t="s">
        <v>204</v>
      </c>
      <c r="C64" s="121">
        <v>0</v>
      </c>
      <c r="D64" s="121">
        <v>0</v>
      </c>
      <c r="E64" s="30">
        <v>147.30000000000001</v>
      </c>
      <c r="F64" s="30">
        <v>0</v>
      </c>
      <c r="G64" s="121">
        <v>0</v>
      </c>
      <c r="H64" s="121">
        <v>0</v>
      </c>
      <c r="I64" s="166">
        <f t="shared" si="37"/>
        <v>0</v>
      </c>
      <c r="J64" s="161">
        <f t="shared" si="30"/>
        <v>0</v>
      </c>
      <c r="K64" s="204">
        <v>0</v>
      </c>
      <c r="L64" s="200">
        <f t="shared" si="35"/>
        <v>0</v>
      </c>
      <c r="M64" s="161">
        <v>0</v>
      </c>
      <c r="N64" s="199">
        <f t="shared" si="9"/>
        <v>0</v>
      </c>
      <c r="O64" s="19"/>
    </row>
    <row r="65" spans="1:15" s="17" customFormat="1" ht="54" x14ac:dyDescent="0.2">
      <c r="A65" s="50" t="s">
        <v>312</v>
      </c>
      <c r="B65" s="45" t="s">
        <v>311</v>
      </c>
      <c r="C65" s="105">
        <f>C66</f>
        <v>0</v>
      </c>
      <c r="D65" s="105">
        <f t="shared" ref="D65:H67" si="56">D66</f>
        <v>327.39999999999998</v>
      </c>
      <c r="E65" s="105">
        <f t="shared" si="56"/>
        <v>0</v>
      </c>
      <c r="F65" s="105">
        <f t="shared" si="56"/>
        <v>327.39999999999998</v>
      </c>
      <c r="G65" s="105">
        <f t="shared" si="56"/>
        <v>10.4</v>
      </c>
      <c r="H65" s="105">
        <f t="shared" si="56"/>
        <v>327.39999999999998</v>
      </c>
      <c r="I65" s="172">
        <f>H65/Всего_доходов_2003</f>
        <v>2E-3</v>
      </c>
      <c r="J65" s="161">
        <v>0</v>
      </c>
      <c r="K65" s="161">
        <f t="shared" si="4"/>
        <v>1</v>
      </c>
      <c r="L65" s="185">
        <f t="shared" si="35"/>
        <v>0</v>
      </c>
      <c r="M65" s="161">
        <f t="shared" ref="M65:M68" si="57">H65/D65</f>
        <v>1</v>
      </c>
      <c r="N65" s="199">
        <f t="shared" si="9"/>
        <v>317</v>
      </c>
      <c r="O65" s="19"/>
    </row>
    <row r="66" spans="1:15" s="17" customFormat="1" ht="30.75" customHeight="1" x14ac:dyDescent="0.2">
      <c r="A66" s="48" t="s">
        <v>307</v>
      </c>
      <c r="B66" s="49" t="s">
        <v>308</v>
      </c>
      <c r="C66" s="121">
        <v>0</v>
      </c>
      <c r="D66" s="121">
        <v>327.39999999999998</v>
      </c>
      <c r="E66" s="30">
        <v>0</v>
      </c>
      <c r="F66" s="30">
        <v>327.39999999999998</v>
      </c>
      <c r="G66" s="121">
        <v>10.4</v>
      </c>
      <c r="H66" s="121">
        <v>327.39999999999998</v>
      </c>
      <c r="I66" s="166">
        <f>H66/Всего_доходов_2003</f>
        <v>2E-3</v>
      </c>
      <c r="J66" s="161">
        <v>0</v>
      </c>
      <c r="K66" s="204">
        <f t="shared" si="4"/>
        <v>1</v>
      </c>
      <c r="L66" s="184">
        <f t="shared" si="35"/>
        <v>0</v>
      </c>
      <c r="M66" s="204">
        <f t="shared" si="57"/>
        <v>1</v>
      </c>
      <c r="N66" s="195">
        <f t="shared" si="9"/>
        <v>317</v>
      </c>
      <c r="O66" s="19"/>
    </row>
    <row r="67" spans="1:15" s="17" customFormat="1" ht="48" customHeight="1" x14ac:dyDescent="0.2">
      <c r="A67" s="246" t="s">
        <v>313</v>
      </c>
      <c r="B67" s="45" t="s">
        <v>314</v>
      </c>
      <c r="C67" s="105">
        <f>C68</f>
        <v>0</v>
      </c>
      <c r="D67" s="105">
        <f t="shared" si="56"/>
        <v>-327.39999999999998</v>
      </c>
      <c r="E67" s="105">
        <f t="shared" si="56"/>
        <v>0</v>
      </c>
      <c r="F67" s="105">
        <f t="shared" si="56"/>
        <v>-327.39999999999998</v>
      </c>
      <c r="G67" s="105">
        <f t="shared" si="56"/>
        <v>0</v>
      </c>
      <c r="H67" s="105">
        <f t="shared" si="56"/>
        <v>-327.39999999999998</v>
      </c>
      <c r="I67" s="172">
        <f>H67/Всего_доходов_2003</f>
        <v>-2E-3</v>
      </c>
      <c r="J67" s="161">
        <v>0</v>
      </c>
      <c r="K67" s="161">
        <f t="shared" ref="K67" si="58">H67/F67</f>
        <v>1</v>
      </c>
      <c r="L67" s="185">
        <f t="shared" ref="L67" si="59">H67-D67</f>
        <v>0</v>
      </c>
      <c r="M67" s="161">
        <f t="shared" si="57"/>
        <v>1</v>
      </c>
      <c r="N67" s="199">
        <f t="shared" ref="N67" si="60">H67-G67</f>
        <v>-327.39999999999998</v>
      </c>
      <c r="O67" s="19"/>
    </row>
    <row r="68" spans="1:15" s="17" customFormat="1" ht="67.5" customHeight="1" x14ac:dyDescent="0.25">
      <c r="A68" s="95" t="s">
        <v>310</v>
      </c>
      <c r="B68" s="241" t="s">
        <v>309</v>
      </c>
      <c r="C68" s="121">
        <v>0</v>
      </c>
      <c r="D68" s="121">
        <v>-327.39999999999998</v>
      </c>
      <c r="E68" s="30">
        <v>0</v>
      </c>
      <c r="F68" s="30">
        <v>-327.39999999999998</v>
      </c>
      <c r="G68" s="121">
        <v>0</v>
      </c>
      <c r="H68" s="121">
        <v>-327.39999999999998</v>
      </c>
      <c r="I68" s="166">
        <f>H68/Всего_доходов_2003</f>
        <v>-2E-3</v>
      </c>
      <c r="J68" s="161">
        <v>0</v>
      </c>
      <c r="K68" s="204">
        <f t="shared" ref="K68" si="61">H68/F68</f>
        <v>1</v>
      </c>
      <c r="L68" s="184">
        <f t="shared" ref="L68" si="62">H68-D68</f>
        <v>0</v>
      </c>
      <c r="M68" s="204">
        <f t="shared" si="57"/>
        <v>1</v>
      </c>
      <c r="N68" s="195">
        <f t="shared" ref="N68" si="63">H68-G68</f>
        <v>-327.39999999999998</v>
      </c>
      <c r="O68" s="19"/>
    </row>
    <row r="69" spans="1:15" s="22" customFormat="1" x14ac:dyDescent="0.2">
      <c r="A69" s="247"/>
      <c r="B69" s="169" t="s">
        <v>6</v>
      </c>
      <c r="C69" s="170">
        <f>C6+C42</f>
        <v>1304577</v>
      </c>
      <c r="D69" s="170">
        <f>D6+D42</f>
        <v>1317806.8999999999</v>
      </c>
      <c r="E69" s="170">
        <f t="shared" ref="E69:F69" si="64">E6+E42</f>
        <v>661983.80000000005</v>
      </c>
      <c r="F69" s="170">
        <f t="shared" si="64"/>
        <v>140778.70000000001</v>
      </c>
      <c r="G69" s="170">
        <f>G6+G42</f>
        <v>142762.4</v>
      </c>
      <c r="H69" s="170">
        <f>H6+H42</f>
        <v>144713.4</v>
      </c>
      <c r="I69" s="67">
        <f t="shared" si="37"/>
        <v>1</v>
      </c>
      <c r="J69" s="161">
        <f t="shared" si="30"/>
        <v>0.219</v>
      </c>
      <c r="K69" s="161">
        <f t="shared" si="4"/>
        <v>1.028</v>
      </c>
      <c r="L69" s="162">
        <f t="shared" si="35"/>
        <v>-1173093.5</v>
      </c>
      <c r="M69" s="161">
        <f>H69/D69</f>
        <v>0.11</v>
      </c>
      <c r="N69" s="199">
        <f t="shared" si="9"/>
        <v>1951</v>
      </c>
      <c r="O69" s="191"/>
    </row>
    <row r="70" spans="1:15" s="11" customFormat="1" x14ac:dyDescent="0.2">
      <c r="A70" s="34"/>
      <c r="B70" s="4"/>
      <c r="C70" s="186"/>
      <c r="D70" s="182"/>
      <c r="E70" s="182"/>
      <c r="F70" s="182"/>
      <c r="G70" s="165"/>
      <c r="H70" s="165"/>
      <c r="I70" s="144"/>
      <c r="J70" s="161"/>
      <c r="K70" s="161"/>
      <c r="L70" s="201"/>
      <c r="M70" s="161"/>
      <c r="N70" s="202"/>
    </row>
    <row r="71" spans="1:15" ht="16.5" x14ac:dyDescent="0.2">
      <c r="A71" s="15" t="s">
        <v>10</v>
      </c>
      <c r="B71" s="226" t="s">
        <v>7</v>
      </c>
      <c r="C71" s="4"/>
      <c r="D71" s="182"/>
      <c r="E71" s="182"/>
      <c r="F71" s="182"/>
      <c r="G71" s="100"/>
      <c r="H71" s="100"/>
      <c r="I71" s="145"/>
      <c r="J71" s="161"/>
      <c r="K71" s="161"/>
      <c r="L71" s="193"/>
      <c r="M71" s="161"/>
      <c r="N71" s="203"/>
    </row>
    <row r="72" spans="1:15" s="22" customFormat="1" x14ac:dyDescent="0.2">
      <c r="A72" s="65" t="s">
        <v>21</v>
      </c>
      <c r="B72" s="171" t="s">
        <v>25</v>
      </c>
      <c r="C72" s="66">
        <f>C73+C74+C75+C78+C81+C82</f>
        <v>15840.5</v>
      </c>
      <c r="D72" s="66">
        <f>D73+D74+D75+D78+D81+D82</f>
        <v>19626.8</v>
      </c>
      <c r="E72" s="66">
        <f t="shared" ref="E72" si="65">E73+E74+E75+E78+E81+E82</f>
        <v>101188.6</v>
      </c>
      <c r="F72" s="66">
        <f>F73+F74+F75+F82+F81</f>
        <v>6677</v>
      </c>
      <c r="G72" s="66">
        <f>G73+G74+G75+G82+G81</f>
        <v>2942.5</v>
      </c>
      <c r="H72" s="66">
        <f>H73+H74+H75+H82+H81</f>
        <v>6677</v>
      </c>
      <c r="I72" s="67">
        <f>H72/H227</f>
        <v>4.1000000000000002E-2</v>
      </c>
      <c r="J72" s="161">
        <f>H72/E72</f>
        <v>6.6000000000000003E-2</v>
      </c>
      <c r="K72" s="161">
        <f t="shared" si="4"/>
        <v>1</v>
      </c>
      <c r="L72" s="162">
        <f>H72-D72</f>
        <v>-12949.8</v>
      </c>
      <c r="M72" s="161">
        <f t="shared" si="6"/>
        <v>0.34</v>
      </c>
      <c r="N72" s="163">
        <f>H72-G72</f>
        <v>3734.5</v>
      </c>
    </row>
    <row r="73" spans="1:15" ht="27" x14ac:dyDescent="0.2">
      <c r="A73" s="14" t="s">
        <v>45</v>
      </c>
      <c r="B73" s="8" t="s">
        <v>53</v>
      </c>
      <c r="C73" s="140">
        <v>2057</v>
      </c>
      <c r="D73" s="140">
        <v>2057</v>
      </c>
      <c r="E73" s="140">
        <v>1270.4000000000001</v>
      </c>
      <c r="F73" s="140">
        <v>780.1</v>
      </c>
      <c r="G73" s="140">
        <v>753</v>
      </c>
      <c r="H73" s="140">
        <v>780.1</v>
      </c>
      <c r="I73" s="151">
        <f>H73/$H$227</f>
        <v>5.0000000000000001E-3</v>
      </c>
      <c r="J73" s="161">
        <f>H73/E73</f>
        <v>0.61399999999999999</v>
      </c>
      <c r="K73" s="204">
        <f t="shared" si="4"/>
        <v>1</v>
      </c>
      <c r="L73" s="193">
        <f>H73-D73</f>
        <v>-1276.9000000000001</v>
      </c>
      <c r="M73" s="194">
        <f>H73/D73</f>
        <v>0.379</v>
      </c>
      <c r="N73" s="195">
        <f>H73-G73</f>
        <v>27.1</v>
      </c>
    </row>
    <row r="74" spans="1:15" ht="40.5" x14ac:dyDescent="0.2">
      <c r="A74" s="14" t="s">
        <v>46</v>
      </c>
      <c r="B74" s="8" t="s">
        <v>110</v>
      </c>
      <c r="C74" s="140">
        <v>2480.3000000000002</v>
      </c>
      <c r="D74" s="140">
        <v>2480.3000000000002</v>
      </c>
      <c r="E74" s="140">
        <f>2637.3+0.1</f>
        <v>2637.4</v>
      </c>
      <c r="F74" s="140">
        <v>607</v>
      </c>
      <c r="G74" s="140">
        <v>554</v>
      </c>
      <c r="H74" s="140">
        <v>607</v>
      </c>
      <c r="I74" s="151">
        <f>H74/$H$227</f>
        <v>4.0000000000000001E-3</v>
      </c>
      <c r="J74" s="161">
        <f>H74/E74</f>
        <v>0.23</v>
      </c>
      <c r="K74" s="204">
        <f t="shared" si="4"/>
        <v>1</v>
      </c>
      <c r="L74" s="193">
        <f>H74-D74</f>
        <v>-1873.3</v>
      </c>
      <c r="M74" s="194">
        <f>H74/D74</f>
        <v>0.245</v>
      </c>
      <c r="N74" s="195">
        <f t="shared" ref="N74:N86" si="66">H74-G74</f>
        <v>53</v>
      </c>
    </row>
    <row r="75" spans="1:15" ht="54" x14ac:dyDescent="0.2">
      <c r="A75" s="14" t="s">
        <v>132</v>
      </c>
      <c r="B75" s="8" t="s">
        <v>111</v>
      </c>
      <c r="C75" s="140">
        <v>5122.8999999999996</v>
      </c>
      <c r="D75" s="140">
        <v>5122.8999999999996</v>
      </c>
      <c r="E75" s="140">
        <f t="shared" ref="E75" si="67">E77</f>
        <v>2879.9</v>
      </c>
      <c r="F75" s="140">
        <v>1310.8</v>
      </c>
      <c r="G75" s="140">
        <f>1079.6-0.1</f>
        <v>1079.5</v>
      </c>
      <c r="H75" s="140">
        <v>1310.8</v>
      </c>
      <c r="I75" s="151">
        <f>H75/$H$227</f>
        <v>8.0000000000000002E-3</v>
      </c>
      <c r="J75" s="161">
        <f>H75/E75</f>
        <v>0.45500000000000002</v>
      </c>
      <c r="K75" s="204">
        <f t="shared" si="4"/>
        <v>1</v>
      </c>
      <c r="L75" s="193">
        <f>H75-D75</f>
        <v>-3812.1</v>
      </c>
      <c r="M75" s="194">
        <f>H75/D75</f>
        <v>0.25600000000000001</v>
      </c>
      <c r="N75" s="195">
        <f t="shared" si="66"/>
        <v>231.3</v>
      </c>
    </row>
    <row r="76" spans="1:15" x14ac:dyDescent="0.2">
      <c r="A76" s="14"/>
      <c r="B76" s="8" t="s">
        <v>27</v>
      </c>
      <c r="C76" s="140"/>
      <c r="D76" s="140"/>
      <c r="E76" s="140"/>
      <c r="F76" s="140"/>
      <c r="G76" s="140"/>
      <c r="H76" s="140"/>
      <c r="I76" s="151"/>
      <c r="J76" s="161"/>
      <c r="K76" s="161"/>
      <c r="L76" s="193"/>
      <c r="M76" s="194"/>
      <c r="N76" s="195"/>
    </row>
    <row r="77" spans="1:15" s="33" customFormat="1" ht="40.5" x14ac:dyDescent="0.2">
      <c r="A77" s="174" t="s">
        <v>194</v>
      </c>
      <c r="B77" s="29" t="s">
        <v>180</v>
      </c>
      <c r="C77" s="141">
        <v>5122.8999999999996</v>
      </c>
      <c r="D77" s="141">
        <v>5122.8999999999996</v>
      </c>
      <c r="E77" s="141">
        <v>2879.9</v>
      </c>
      <c r="F77" s="141">
        <v>1310.8</v>
      </c>
      <c r="G77" s="141">
        <v>1079.5</v>
      </c>
      <c r="H77" s="141">
        <v>1310.8</v>
      </c>
      <c r="I77" s="166">
        <f t="shared" ref="I77:I82" si="68">H77/$H$227</f>
        <v>8.0000000000000002E-3</v>
      </c>
      <c r="J77" s="161">
        <f>H77/E77</f>
        <v>0.45500000000000002</v>
      </c>
      <c r="K77" s="204">
        <f t="shared" ref="K77:K136" si="69">H77/F77</f>
        <v>1</v>
      </c>
      <c r="L77" s="200">
        <f>H77-D77</f>
        <v>-3812.1</v>
      </c>
      <c r="M77" s="204">
        <f>H77/D77</f>
        <v>0.25600000000000001</v>
      </c>
      <c r="N77" s="195">
        <f t="shared" si="66"/>
        <v>231.3</v>
      </c>
    </row>
    <row r="78" spans="1:15" ht="40.5" hidden="1" customHeight="1" x14ac:dyDescent="0.2">
      <c r="A78" s="14" t="s">
        <v>235</v>
      </c>
      <c r="B78" s="8" t="s">
        <v>236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66">
        <f t="shared" si="68"/>
        <v>0</v>
      </c>
      <c r="J78" s="161">
        <v>0</v>
      </c>
      <c r="K78" s="204" t="e">
        <f t="shared" si="69"/>
        <v>#DIV/0!</v>
      </c>
      <c r="L78" s="200">
        <f t="shared" ref="L78:L82" si="70">H78-D78</f>
        <v>0</v>
      </c>
      <c r="M78" s="204">
        <v>0</v>
      </c>
      <c r="N78" s="195">
        <f t="shared" si="66"/>
        <v>0</v>
      </c>
    </row>
    <row r="79" spans="1:15" ht="13.5" hidden="1" customHeight="1" x14ac:dyDescent="0.2">
      <c r="A79" s="14"/>
      <c r="B79" s="8" t="s">
        <v>27</v>
      </c>
      <c r="C79" s="140"/>
      <c r="D79" s="133"/>
      <c r="E79" s="140"/>
      <c r="F79" s="133"/>
      <c r="G79" s="133"/>
      <c r="H79" s="133"/>
      <c r="I79" s="166">
        <f t="shared" si="68"/>
        <v>0</v>
      </c>
      <c r="J79" s="161" t="e">
        <f>H79/E79</f>
        <v>#DIV/0!</v>
      </c>
      <c r="K79" s="204" t="e">
        <f t="shared" si="69"/>
        <v>#DIV/0!</v>
      </c>
      <c r="L79" s="200">
        <f t="shared" si="70"/>
        <v>0</v>
      </c>
      <c r="M79" s="204" t="e">
        <f>H79/D79</f>
        <v>#DIV/0!</v>
      </c>
      <c r="N79" s="195">
        <f t="shared" si="66"/>
        <v>0</v>
      </c>
    </row>
    <row r="80" spans="1:15" s="33" customFormat="1" ht="54" hidden="1" customHeight="1" x14ac:dyDescent="0.2">
      <c r="A80" s="14"/>
      <c r="B80" s="29" t="s">
        <v>129</v>
      </c>
      <c r="C80" s="141">
        <v>0</v>
      </c>
      <c r="D80" s="135">
        <v>0</v>
      </c>
      <c r="E80" s="141"/>
      <c r="F80" s="135"/>
      <c r="G80" s="135"/>
      <c r="H80" s="135"/>
      <c r="I80" s="166">
        <f t="shared" si="68"/>
        <v>0</v>
      </c>
      <c r="J80" s="161" t="e">
        <f>H80/E80</f>
        <v>#DIV/0!</v>
      </c>
      <c r="K80" s="204" t="e">
        <f t="shared" si="69"/>
        <v>#DIV/0!</v>
      </c>
      <c r="L80" s="200">
        <f t="shared" si="70"/>
        <v>0</v>
      </c>
      <c r="M80" s="204" t="e">
        <f>H80/D80</f>
        <v>#DIV/0!</v>
      </c>
      <c r="N80" s="195">
        <f t="shared" si="66"/>
        <v>0</v>
      </c>
    </row>
    <row r="81" spans="1:14" ht="13.5" hidden="1" customHeight="1" x14ac:dyDescent="0.2">
      <c r="A81" s="14" t="s">
        <v>68</v>
      </c>
      <c r="B81" s="8" t="s">
        <v>23</v>
      </c>
      <c r="C81" s="140">
        <v>0</v>
      </c>
      <c r="D81" s="133">
        <v>0</v>
      </c>
      <c r="E81" s="140">
        <v>0</v>
      </c>
      <c r="F81" s="133">
        <v>0</v>
      </c>
      <c r="G81" s="133">
        <v>0</v>
      </c>
      <c r="H81" s="133">
        <v>0</v>
      </c>
      <c r="I81" s="151">
        <f t="shared" si="68"/>
        <v>0</v>
      </c>
      <c r="J81" s="161">
        <v>0</v>
      </c>
      <c r="K81" s="204" t="e">
        <f t="shared" si="69"/>
        <v>#DIV/0!</v>
      </c>
      <c r="L81" s="193">
        <f t="shared" si="70"/>
        <v>0</v>
      </c>
      <c r="M81" s="194">
        <v>0</v>
      </c>
      <c r="N81" s="195">
        <f t="shared" si="66"/>
        <v>0</v>
      </c>
    </row>
    <row r="82" spans="1:14" s="1" customFormat="1" x14ac:dyDescent="0.2">
      <c r="A82" s="14" t="s">
        <v>72</v>
      </c>
      <c r="B82" s="8" t="s">
        <v>112</v>
      </c>
      <c r="C82" s="140">
        <v>6180.3</v>
      </c>
      <c r="D82" s="140">
        <v>9966.6</v>
      </c>
      <c r="E82" s="140">
        <v>94400.9</v>
      </c>
      <c r="F82" s="140">
        <v>3979.1</v>
      </c>
      <c r="G82" s="140">
        <v>556</v>
      </c>
      <c r="H82" s="140">
        <v>3979.1</v>
      </c>
      <c r="I82" s="151">
        <f t="shared" si="68"/>
        <v>2.4E-2</v>
      </c>
      <c r="J82" s="161">
        <f>H82/E82</f>
        <v>4.2000000000000003E-2</v>
      </c>
      <c r="K82" s="204">
        <f t="shared" si="69"/>
        <v>1</v>
      </c>
      <c r="L82" s="193">
        <f t="shared" si="70"/>
        <v>-5987.5</v>
      </c>
      <c r="M82" s="194">
        <f>H82/D82</f>
        <v>0.39900000000000002</v>
      </c>
      <c r="N82" s="195">
        <f t="shared" si="66"/>
        <v>3423.1</v>
      </c>
    </row>
    <row r="83" spans="1:14" s="1" customFormat="1" x14ac:dyDescent="0.2">
      <c r="A83" s="14"/>
      <c r="B83" s="222" t="s">
        <v>117</v>
      </c>
      <c r="C83" s="140"/>
      <c r="D83" s="140"/>
      <c r="E83" s="140"/>
      <c r="F83" s="140"/>
      <c r="G83" s="140"/>
      <c r="H83" s="140"/>
      <c r="I83" s="151"/>
      <c r="J83" s="161"/>
      <c r="K83" s="161"/>
      <c r="L83" s="193"/>
      <c r="M83" s="194"/>
      <c r="N83" s="195">
        <f t="shared" si="66"/>
        <v>0</v>
      </c>
    </row>
    <row r="84" spans="1:14" x14ac:dyDescent="0.2">
      <c r="A84" s="14"/>
      <c r="B84" s="7" t="s">
        <v>95</v>
      </c>
      <c r="C84" s="140">
        <v>4149.3</v>
      </c>
      <c r="D84" s="5">
        <v>4149.3</v>
      </c>
      <c r="E84" s="5">
        <v>3787.1</v>
      </c>
      <c r="F84" s="5">
        <v>1324.4</v>
      </c>
      <c r="G84" s="5">
        <v>1244.8</v>
      </c>
      <c r="H84" s="5">
        <v>1324.4</v>
      </c>
      <c r="I84" s="151">
        <f>H84/$H$227</f>
        <v>8.0000000000000002E-3</v>
      </c>
      <c r="J84" s="161">
        <f>H84/E84</f>
        <v>0.35</v>
      </c>
      <c r="K84" s="204">
        <f t="shared" si="69"/>
        <v>1</v>
      </c>
      <c r="L84" s="193">
        <f>H84-D84</f>
        <v>-2824.9</v>
      </c>
      <c r="M84" s="194">
        <f>H84/D84</f>
        <v>0.31900000000000001</v>
      </c>
      <c r="N84" s="195">
        <f t="shared" si="66"/>
        <v>79.599999999999994</v>
      </c>
    </row>
    <row r="85" spans="1:14" ht="13.5" hidden="1" customHeight="1" x14ac:dyDescent="0.2">
      <c r="A85" s="14"/>
      <c r="B85" s="7" t="s">
        <v>98</v>
      </c>
      <c r="C85" s="140">
        <v>0</v>
      </c>
      <c r="D85" s="5">
        <v>0</v>
      </c>
      <c r="E85" s="5"/>
      <c r="F85" s="5"/>
      <c r="G85" s="5"/>
      <c r="H85" s="5"/>
      <c r="I85" s="151">
        <f>H85/$H$227</f>
        <v>0</v>
      </c>
      <c r="J85" s="161" t="e">
        <f>H85/E85</f>
        <v>#DIV/0!</v>
      </c>
      <c r="K85" s="161" t="e">
        <f t="shared" si="69"/>
        <v>#DIV/0!</v>
      </c>
      <c r="L85" s="193">
        <f>H85-D85</f>
        <v>0</v>
      </c>
      <c r="M85" s="194" t="str">
        <f>IF(H85=0,"0,0%", H85/D85)</f>
        <v>0,0%</v>
      </c>
      <c r="N85" s="195">
        <f t="shared" si="66"/>
        <v>0</v>
      </c>
    </row>
    <row r="86" spans="1:14" x14ac:dyDescent="0.2">
      <c r="A86" s="14"/>
      <c r="B86" s="16" t="s">
        <v>135</v>
      </c>
      <c r="C86" s="140">
        <v>9040</v>
      </c>
      <c r="D86" s="140">
        <v>9287.2000000000007</v>
      </c>
      <c r="E86" s="140">
        <v>4280.8</v>
      </c>
      <c r="F86" s="140">
        <v>1790.3</v>
      </c>
      <c r="G86" s="140">
        <v>1492.7</v>
      </c>
      <c r="H86" s="140">
        <v>1790.3</v>
      </c>
      <c r="I86" s="151">
        <f>H86/$H$227</f>
        <v>1.0999999999999999E-2</v>
      </c>
      <c r="J86" s="161">
        <f>H86/E86</f>
        <v>0.41799999999999998</v>
      </c>
      <c r="K86" s="204">
        <f t="shared" si="69"/>
        <v>1</v>
      </c>
      <c r="L86" s="193">
        <f>H86-D86</f>
        <v>-7496.9</v>
      </c>
      <c r="M86" s="194">
        <f>H86/D86</f>
        <v>0.193</v>
      </c>
      <c r="N86" s="195">
        <f t="shared" si="66"/>
        <v>297.60000000000002</v>
      </c>
    </row>
    <row r="87" spans="1:14" s="33" customFormat="1" ht="13.5" hidden="1" customHeight="1" x14ac:dyDescent="0.2">
      <c r="A87" s="90"/>
      <c r="B87" s="110" t="s">
        <v>118</v>
      </c>
      <c r="C87" s="97"/>
      <c r="D87" s="146"/>
      <c r="E87" s="146"/>
      <c r="F87" s="141"/>
      <c r="G87" s="141"/>
      <c r="H87" s="141"/>
      <c r="I87" s="151"/>
      <c r="J87" s="161" t="e">
        <f t="shared" ref="J87:J91" si="71">H87/E87</f>
        <v>#DIV/0!</v>
      </c>
      <c r="K87" s="161" t="e">
        <f t="shared" si="69"/>
        <v>#DIV/0!</v>
      </c>
      <c r="L87" s="193"/>
      <c r="M87" s="194"/>
      <c r="N87" s="203"/>
    </row>
    <row r="88" spans="1:14" s="33" customFormat="1" ht="13.5" hidden="1" customHeight="1" x14ac:dyDescent="0.2">
      <c r="A88" s="90"/>
      <c r="B88" s="99" t="s">
        <v>104</v>
      </c>
      <c r="C88" s="97"/>
      <c r="D88" s="146"/>
      <c r="E88" s="146"/>
      <c r="F88" s="141">
        <v>0</v>
      </c>
      <c r="G88" s="141">
        <v>0</v>
      </c>
      <c r="H88" s="141">
        <v>0</v>
      </c>
      <c r="I88" s="151">
        <f>H88/$H$227</f>
        <v>0</v>
      </c>
      <c r="J88" s="161" t="e">
        <f t="shared" si="71"/>
        <v>#DIV/0!</v>
      </c>
      <c r="K88" s="161" t="e">
        <f t="shared" si="69"/>
        <v>#DIV/0!</v>
      </c>
      <c r="L88" s="193">
        <f>H88-D88</f>
        <v>0</v>
      </c>
      <c r="M88" s="194" t="e">
        <f>H88/D88</f>
        <v>#DIV/0!</v>
      </c>
      <c r="N88" s="203" t="e">
        <f>H88-#REF!</f>
        <v>#REF!</v>
      </c>
    </row>
    <row r="89" spans="1:14" s="22" customFormat="1" x14ac:dyDescent="0.2">
      <c r="A89" s="65" t="s">
        <v>24</v>
      </c>
      <c r="B89" s="167" t="s">
        <v>26</v>
      </c>
      <c r="C89" s="168">
        <f>C91+C95+C112+C90</f>
        <v>817569.3</v>
      </c>
      <c r="D89" s="168">
        <f t="shared" ref="D89:H89" si="72">D91+D95+D112+D90</f>
        <v>833958.5</v>
      </c>
      <c r="E89" s="168">
        <f t="shared" si="72"/>
        <v>428854.8</v>
      </c>
      <c r="F89" s="168">
        <f t="shared" ref="F89" si="73">F91+F95+F112+F90</f>
        <v>60289.5</v>
      </c>
      <c r="G89" s="168">
        <f t="shared" ref="G89" si="74">G91+G95+G112+G90</f>
        <v>49848.5</v>
      </c>
      <c r="H89" s="168">
        <f t="shared" si="72"/>
        <v>60289.5</v>
      </c>
      <c r="I89" s="67">
        <f>H89/$H$227</f>
        <v>0.36699999999999999</v>
      </c>
      <c r="J89" s="161">
        <f t="shared" si="71"/>
        <v>0.14099999999999999</v>
      </c>
      <c r="K89" s="161">
        <f t="shared" si="69"/>
        <v>1</v>
      </c>
      <c r="L89" s="162">
        <f>H89-D89</f>
        <v>-773669</v>
      </c>
      <c r="M89" s="161">
        <f>H89/D89</f>
        <v>7.1999999999999995E-2</v>
      </c>
      <c r="N89" s="163">
        <f>H89-G89</f>
        <v>10441</v>
      </c>
    </row>
    <row r="90" spans="1:14" s="22" customFormat="1" x14ac:dyDescent="0.2">
      <c r="A90" s="14" t="s">
        <v>244</v>
      </c>
      <c r="B90" s="227" t="s">
        <v>245</v>
      </c>
      <c r="C90" s="146">
        <v>676</v>
      </c>
      <c r="D90" s="146">
        <v>676</v>
      </c>
      <c r="E90" s="146"/>
      <c r="F90" s="146">
        <v>0</v>
      </c>
      <c r="G90" s="146">
        <v>0</v>
      </c>
      <c r="H90" s="146">
        <v>0</v>
      </c>
      <c r="I90" s="143">
        <f>H90/$H$227</f>
        <v>0</v>
      </c>
      <c r="J90" s="204"/>
      <c r="K90" s="204">
        <v>0</v>
      </c>
      <c r="L90" s="200">
        <f>H90-D90</f>
        <v>-676</v>
      </c>
      <c r="M90" s="204">
        <f>H90/D90</f>
        <v>0</v>
      </c>
      <c r="N90" s="205">
        <f>H90-G90</f>
        <v>0</v>
      </c>
    </row>
    <row r="91" spans="1:14" x14ac:dyDescent="0.2">
      <c r="A91" s="3" t="s">
        <v>47</v>
      </c>
      <c r="B91" s="7" t="s">
        <v>88</v>
      </c>
      <c r="C91" s="5">
        <f>C93</f>
        <v>25000</v>
      </c>
      <c r="D91" s="100">
        <f>D93</f>
        <v>25000</v>
      </c>
      <c r="E91" s="100">
        <f t="shared" ref="E91:G91" si="75">E93</f>
        <v>20444.099999999999</v>
      </c>
      <c r="F91" s="100">
        <f t="shared" ref="F91:H91" si="76">F93</f>
        <v>11112.1</v>
      </c>
      <c r="G91" s="100">
        <f t="shared" si="75"/>
        <v>8909.7999999999993</v>
      </c>
      <c r="H91" s="100">
        <f t="shared" si="76"/>
        <v>11112.1</v>
      </c>
      <c r="I91" s="151">
        <f>H91/$H$227</f>
        <v>6.8000000000000005E-2</v>
      </c>
      <c r="J91" s="161">
        <f t="shared" si="71"/>
        <v>0.54400000000000004</v>
      </c>
      <c r="K91" s="204">
        <f t="shared" si="69"/>
        <v>1</v>
      </c>
      <c r="L91" s="193">
        <f>H91-D91</f>
        <v>-13887.9</v>
      </c>
      <c r="M91" s="194">
        <f>H91/D91</f>
        <v>0.44400000000000001</v>
      </c>
      <c r="N91" s="203">
        <f>H91-G91</f>
        <v>2202.3000000000002</v>
      </c>
    </row>
    <row r="92" spans="1:14" x14ac:dyDescent="0.2">
      <c r="A92" s="3"/>
      <c r="B92" s="6" t="s">
        <v>27</v>
      </c>
      <c r="C92" s="5"/>
      <c r="D92" s="5"/>
      <c r="E92" s="5"/>
      <c r="F92" s="157"/>
      <c r="G92" s="157"/>
      <c r="H92" s="157"/>
      <c r="I92" s="151"/>
      <c r="J92" s="161"/>
      <c r="K92" s="204"/>
      <c r="L92" s="193"/>
      <c r="M92" s="194"/>
      <c r="N92" s="203"/>
    </row>
    <row r="93" spans="1:14" ht="54" x14ac:dyDescent="0.2">
      <c r="A93" s="3"/>
      <c r="B93" s="7" t="s">
        <v>107</v>
      </c>
      <c r="C93" s="5">
        <v>25000</v>
      </c>
      <c r="D93" s="5">
        <v>25000</v>
      </c>
      <c r="E93" s="5">
        <v>20444.099999999999</v>
      </c>
      <c r="F93" s="5">
        <v>11112.1</v>
      </c>
      <c r="G93" s="5">
        <v>8909.7999999999993</v>
      </c>
      <c r="H93" s="5">
        <v>11112.1</v>
      </c>
      <c r="I93" s="151">
        <f>H93/$H$227</f>
        <v>6.8000000000000005E-2</v>
      </c>
      <c r="J93" s="161">
        <f>H93/E93</f>
        <v>0.54400000000000004</v>
      </c>
      <c r="K93" s="204">
        <f t="shared" si="69"/>
        <v>1</v>
      </c>
      <c r="L93" s="193">
        <f>H93-D93</f>
        <v>-13887.9</v>
      </c>
      <c r="M93" s="194">
        <f>H93/D93</f>
        <v>0.44400000000000001</v>
      </c>
      <c r="N93" s="203">
        <f>H93-G93</f>
        <v>2202.3000000000002</v>
      </c>
    </row>
    <row r="94" spans="1:14" s="33" customFormat="1" ht="13.5" hidden="1" customHeight="1" x14ac:dyDescent="0.2">
      <c r="A94" s="14"/>
      <c r="B94" s="29" t="s">
        <v>130</v>
      </c>
      <c r="C94" s="141"/>
      <c r="D94" s="141"/>
      <c r="E94" s="141"/>
      <c r="F94" s="141"/>
      <c r="G94" s="141"/>
      <c r="H94" s="141"/>
      <c r="I94" s="166">
        <f>H94/$H$227</f>
        <v>0</v>
      </c>
      <c r="J94" s="161" t="e">
        <f>H94/E94</f>
        <v>#DIV/0!</v>
      </c>
      <c r="K94" s="204" t="e">
        <f t="shared" si="69"/>
        <v>#DIV/0!</v>
      </c>
      <c r="L94" s="200">
        <f>H94-D94</f>
        <v>0</v>
      </c>
      <c r="M94" s="204" t="e">
        <f>H94/D94</f>
        <v>#DIV/0!</v>
      </c>
      <c r="N94" s="203">
        <f t="shared" ref="N94:N118" si="77">H94-G94</f>
        <v>0</v>
      </c>
    </row>
    <row r="95" spans="1:14" s="1" customFormat="1" x14ac:dyDescent="0.2">
      <c r="A95" s="3" t="s">
        <v>89</v>
      </c>
      <c r="B95" s="7" t="s">
        <v>90</v>
      </c>
      <c r="C95" s="5">
        <f>C97+C109</f>
        <v>784991.2</v>
      </c>
      <c r="D95" s="5">
        <f>D97+D109</f>
        <v>801380.4</v>
      </c>
      <c r="E95" s="5">
        <f t="shared" ref="E95" si="78">E97+E109</f>
        <v>406131.1</v>
      </c>
      <c r="F95" s="5">
        <f>F97+F109</f>
        <v>48269</v>
      </c>
      <c r="G95" s="5">
        <f>G97+G109</f>
        <v>40375.5</v>
      </c>
      <c r="H95" s="5">
        <f>H97+H109</f>
        <v>48269</v>
      </c>
      <c r="I95" s="151">
        <f>H95/$H$227</f>
        <v>0.29399999999999998</v>
      </c>
      <c r="J95" s="161">
        <f>H95/E95</f>
        <v>0.11899999999999999</v>
      </c>
      <c r="K95" s="204">
        <f t="shared" si="69"/>
        <v>1</v>
      </c>
      <c r="L95" s="193">
        <f>H95-D95</f>
        <v>-753111.4</v>
      </c>
      <c r="M95" s="194">
        <f>H95/D95</f>
        <v>0.06</v>
      </c>
      <c r="N95" s="203">
        <f t="shared" si="77"/>
        <v>7893.5</v>
      </c>
    </row>
    <row r="96" spans="1:14" s="1" customFormat="1" x14ac:dyDescent="0.2">
      <c r="A96" s="3"/>
      <c r="B96" s="6" t="s">
        <v>170</v>
      </c>
      <c r="C96" s="5"/>
      <c r="D96" s="5"/>
      <c r="E96" s="158"/>
      <c r="F96" s="158"/>
      <c r="G96" s="158"/>
      <c r="H96" s="158"/>
      <c r="I96" s="151"/>
      <c r="J96" s="161"/>
      <c r="K96" s="204"/>
      <c r="L96" s="193"/>
      <c r="M96" s="194"/>
      <c r="N96" s="203"/>
    </row>
    <row r="97" spans="1:14" s="1" customFormat="1" ht="27" x14ac:dyDescent="0.2">
      <c r="A97" s="3"/>
      <c r="B97" s="7" t="s">
        <v>177</v>
      </c>
      <c r="C97" s="5">
        <f>40291.5+182379.4</f>
        <v>222670.9</v>
      </c>
      <c r="D97" s="5">
        <f>40981.5+197495.4</f>
        <v>238476.9</v>
      </c>
      <c r="E97" s="5">
        <v>160744.20000000001</v>
      </c>
      <c r="F97" s="5">
        <f>594.5+47073.6</f>
        <v>47668.1</v>
      </c>
      <c r="G97" s="5">
        <v>38007</v>
      </c>
      <c r="H97" s="5">
        <f>594.5+47073.6</f>
        <v>47668.1</v>
      </c>
      <c r="I97" s="151">
        <f>H97/$H$227</f>
        <v>0.28999999999999998</v>
      </c>
      <c r="J97" s="161">
        <f>H97/E97</f>
        <v>0.29699999999999999</v>
      </c>
      <c r="K97" s="204">
        <f t="shared" si="69"/>
        <v>1</v>
      </c>
      <c r="L97" s="193">
        <f>H97-D97</f>
        <v>-190808.8</v>
      </c>
      <c r="M97" s="194">
        <f>H97/D97</f>
        <v>0.2</v>
      </c>
      <c r="N97" s="203">
        <f>H97-G97</f>
        <v>9661.1</v>
      </c>
    </row>
    <row r="98" spans="1:14" s="1" customFormat="1" ht="67.5" hidden="1" customHeight="1" x14ac:dyDescent="0.2">
      <c r="A98" s="3"/>
      <c r="B98" s="7" t="s">
        <v>115</v>
      </c>
      <c r="C98" s="5"/>
      <c r="D98" s="134"/>
      <c r="E98" s="5">
        <v>0</v>
      </c>
      <c r="F98" s="134">
        <v>0</v>
      </c>
      <c r="G98" s="134">
        <v>0</v>
      </c>
      <c r="H98" s="134">
        <v>0</v>
      </c>
      <c r="I98" s="151">
        <f>H98/$H$227</f>
        <v>0</v>
      </c>
      <c r="J98" s="161" t="e">
        <f>H98/E98</f>
        <v>#DIV/0!</v>
      </c>
      <c r="K98" s="204" t="e">
        <f t="shared" si="69"/>
        <v>#DIV/0!</v>
      </c>
      <c r="L98" s="193">
        <f>H98-D98</f>
        <v>0</v>
      </c>
      <c r="M98" s="194" t="e">
        <f>H98/D98</f>
        <v>#DIV/0!</v>
      </c>
      <c r="N98" s="203">
        <f t="shared" si="77"/>
        <v>0</v>
      </c>
    </row>
    <row r="99" spans="1:14" s="1" customFormat="1" ht="54" hidden="1" customHeight="1" x14ac:dyDescent="0.2">
      <c r="A99" s="3"/>
      <c r="B99" s="7" t="s">
        <v>116</v>
      </c>
      <c r="C99" s="5"/>
      <c r="D99" s="134"/>
      <c r="E99" s="5">
        <v>0</v>
      </c>
      <c r="F99" s="134">
        <v>0</v>
      </c>
      <c r="G99" s="134">
        <v>0</v>
      </c>
      <c r="H99" s="134">
        <v>0</v>
      </c>
      <c r="I99" s="151">
        <f>H99/$H$227</f>
        <v>0</v>
      </c>
      <c r="J99" s="161" t="e">
        <f>H99/E99</f>
        <v>#DIV/0!</v>
      </c>
      <c r="K99" s="204" t="e">
        <f t="shared" si="69"/>
        <v>#DIV/0!</v>
      </c>
      <c r="L99" s="193">
        <f>H99-D99</f>
        <v>0</v>
      </c>
      <c r="M99" s="194" t="e">
        <f>H99/D99</f>
        <v>#DIV/0!</v>
      </c>
      <c r="N99" s="203">
        <f t="shared" si="77"/>
        <v>0</v>
      </c>
    </row>
    <row r="100" spans="1:14" s="1" customFormat="1" ht="40.5" hidden="1" customHeight="1" x14ac:dyDescent="0.2">
      <c r="A100" s="3"/>
      <c r="B100" s="7" t="s">
        <v>91</v>
      </c>
      <c r="C100" s="5"/>
      <c r="D100" s="134"/>
      <c r="E100" s="5">
        <v>0</v>
      </c>
      <c r="F100" s="134">
        <v>0</v>
      </c>
      <c r="G100" s="134">
        <v>0</v>
      </c>
      <c r="H100" s="134">
        <v>0</v>
      </c>
      <c r="I100" s="151">
        <f>H100/$H$227</f>
        <v>0</v>
      </c>
      <c r="J100" s="161" t="e">
        <f>H100/E100</f>
        <v>#DIV/0!</v>
      </c>
      <c r="K100" s="204" t="e">
        <f t="shared" si="69"/>
        <v>#DIV/0!</v>
      </c>
      <c r="L100" s="193">
        <f>H100-D100</f>
        <v>0</v>
      </c>
      <c r="M100" s="194" t="e">
        <f>H100/D100</f>
        <v>#DIV/0!</v>
      </c>
      <c r="N100" s="203">
        <f t="shared" si="77"/>
        <v>0</v>
      </c>
    </row>
    <row r="101" spans="1:14" s="33" customFormat="1" ht="13.5" hidden="1" customHeight="1" x14ac:dyDescent="0.2">
      <c r="A101" s="14"/>
      <c r="B101" s="29" t="s">
        <v>130</v>
      </c>
      <c r="C101" s="141"/>
      <c r="D101" s="135"/>
      <c r="E101" s="141">
        <v>0</v>
      </c>
      <c r="F101" s="135">
        <v>0</v>
      </c>
      <c r="G101" s="135">
        <v>0</v>
      </c>
      <c r="H101" s="135">
        <v>0</v>
      </c>
      <c r="I101" s="151">
        <f>H101/$H$227</f>
        <v>0</v>
      </c>
      <c r="J101" s="161" t="e">
        <f>H101/E101</f>
        <v>#DIV/0!</v>
      </c>
      <c r="K101" s="204" t="e">
        <f t="shared" si="69"/>
        <v>#DIV/0!</v>
      </c>
      <c r="L101" s="193">
        <f>H101-D101</f>
        <v>0</v>
      </c>
      <c r="M101" s="194" t="e">
        <f>H101/D101</f>
        <v>#DIV/0!</v>
      </c>
      <c r="N101" s="203">
        <f t="shared" si="77"/>
        <v>0</v>
      </c>
    </row>
    <row r="102" spans="1:14" s="33" customFormat="1" ht="13.5" customHeight="1" x14ac:dyDescent="0.2">
      <c r="A102" s="14"/>
      <c r="B102" s="128" t="s">
        <v>170</v>
      </c>
      <c r="C102" s="141"/>
      <c r="D102" s="141"/>
      <c r="E102" s="141"/>
      <c r="F102" s="141"/>
      <c r="G102" s="141"/>
      <c r="H102" s="141"/>
      <c r="I102" s="151"/>
      <c r="J102" s="161"/>
      <c r="K102" s="204"/>
      <c r="L102" s="193"/>
      <c r="M102" s="194"/>
      <c r="N102" s="203"/>
    </row>
    <row r="103" spans="1:14" s="33" customFormat="1" ht="27" x14ac:dyDescent="0.2">
      <c r="A103" s="14"/>
      <c r="B103" s="129" t="s">
        <v>243</v>
      </c>
      <c r="C103" s="141">
        <f>SUM(C104:C108)</f>
        <v>182379.5</v>
      </c>
      <c r="D103" s="141">
        <f>SUM(D104:D108)</f>
        <v>197495.5</v>
      </c>
      <c r="E103" s="141">
        <f t="shared" ref="E103" si="79">SUM(E104:E108)</f>
        <v>30418.3</v>
      </c>
      <c r="F103" s="141">
        <f t="shared" ref="F103:H103" si="80">SUM(F104:F108)</f>
        <v>47073.599999999999</v>
      </c>
      <c r="G103" s="141">
        <f t="shared" ref="G103" si="81">SUM(G104:G108)</f>
        <v>37288.400000000001</v>
      </c>
      <c r="H103" s="141">
        <f t="shared" si="80"/>
        <v>47073.599999999999</v>
      </c>
      <c r="I103" s="151">
        <f t="shared" ref="I103:I109" si="82">H103/$H$227</f>
        <v>0.28599999999999998</v>
      </c>
      <c r="J103" s="161">
        <f>H103/E103</f>
        <v>1.548</v>
      </c>
      <c r="K103" s="204">
        <f t="shared" si="69"/>
        <v>1</v>
      </c>
      <c r="L103" s="193">
        <f t="shared" ref="L103:L109" si="83">H103-D103</f>
        <v>-150421.9</v>
      </c>
      <c r="M103" s="194">
        <f t="shared" ref="M103:M109" si="84">H103/D103</f>
        <v>0.23799999999999999</v>
      </c>
      <c r="N103" s="203">
        <f t="shared" si="77"/>
        <v>9785.2000000000007</v>
      </c>
    </row>
    <row r="104" spans="1:14" s="33" customFormat="1" ht="13.5" customHeight="1" x14ac:dyDescent="0.2">
      <c r="A104" s="84"/>
      <c r="B104" s="85" t="s">
        <v>95</v>
      </c>
      <c r="C104" s="98">
        <v>99861.7</v>
      </c>
      <c r="D104" s="98">
        <v>99861.7</v>
      </c>
      <c r="E104" s="98">
        <v>20251.7</v>
      </c>
      <c r="F104" s="98">
        <v>28590.400000000001</v>
      </c>
      <c r="G104" s="98">
        <v>25200</v>
      </c>
      <c r="H104" s="98">
        <v>28590.400000000001</v>
      </c>
      <c r="I104" s="152">
        <f t="shared" si="82"/>
        <v>0.17399999999999999</v>
      </c>
      <c r="J104" s="161">
        <f>H104/E104</f>
        <v>1.4119999999999999</v>
      </c>
      <c r="K104" s="204">
        <f t="shared" si="69"/>
        <v>1</v>
      </c>
      <c r="L104" s="193">
        <f t="shared" si="83"/>
        <v>-71271.3</v>
      </c>
      <c r="M104" s="194">
        <f t="shared" si="84"/>
        <v>0.28599999999999998</v>
      </c>
      <c r="N104" s="203">
        <f t="shared" si="77"/>
        <v>3390.4</v>
      </c>
    </row>
    <row r="105" spans="1:14" s="33" customFormat="1" ht="13.5" customHeight="1" x14ac:dyDescent="0.2">
      <c r="A105" s="84"/>
      <c r="B105" s="85" t="s">
        <v>156</v>
      </c>
      <c r="C105" s="98">
        <v>305</v>
      </c>
      <c r="D105" s="98">
        <v>305</v>
      </c>
      <c r="E105" s="98"/>
      <c r="F105" s="98">
        <v>22.5</v>
      </c>
      <c r="G105" s="98">
        <v>58.1</v>
      </c>
      <c r="H105" s="98">
        <v>22.5</v>
      </c>
      <c r="I105" s="152">
        <f t="shared" si="82"/>
        <v>0</v>
      </c>
      <c r="J105" s="161"/>
      <c r="K105" s="204">
        <f t="shared" si="69"/>
        <v>1</v>
      </c>
      <c r="L105" s="193">
        <f t="shared" si="83"/>
        <v>-282.5</v>
      </c>
      <c r="M105" s="194">
        <f t="shared" si="84"/>
        <v>7.3999999999999996E-2</v>
      </c>
      <c r="N105" s="203">
        <f t="shared" si="77"/>
        <v>-35.6</v>
      </c>
    </row>
    <row r="106" spans="1:14" s="33" customFormat="1" ht="13.5" customHeight="1" x14ac:dyDescent="0.2">
      <c r="A106" s="84"/>
      <c r="B106" s="85" t="s">
        <v>98</v>
      </c>
      <c r="C106" s="98">
        <v>7311.6</v>
      </c>
      <c r="D106" s="98">
        <v>7311.6</v>
      </c>
      <c r="E106" s="98">
        <v>263.2</v>
      </c>
      <c r="F106" s="98">
        <v>1487</v>
      </c>
      <c r="G106" s="98">
        <v>761.7</v>
      </c>
      <c r="H106" s="98">
        <v>1487</v>
      </c>
      <c r="I106" s="152">
        <f t="shared" si="82"/>
        <v>8.9999999999999993E-3</v>
      </c>
      <c r="J106" s="161">
        <f>H106/E106</f>
        <v>5.65</v>
      </c>
      <c r="K106" s="204">
        <f t="shared" si="69"/>
        <v>1</v>
      </c>
      <c r="L106" s="193">
        <f t="shared" si="83"/>
        <v>-5824.6</v>
      </c>
      <c r="M106" s="194">
        <f t="shared" si="84"/>
        <v>0.20300000000000001</v>
      </c>
      <c r="N106" s="203">
        <f t="shared" si="77"/>
        <v>725.3</v>
      </c>
    </row>
    <row r="107" spans="1:14" s="33" customFormat="1" ht="13.5" customHeight="1" x14ac:dyDescent="0.2">
      <c r="A107" s="84"/>
      <c r="B107" s="85" t="s">
        <v>154</v>
      </c>
      <c r="C107" s="98">
        <v>1456.9</v>
      </c>
      <c r="D107" s="98">
        <v>1419.8</v>
      </c>
      <c r="E107" s="98">
        <v>71.5</v>
      </c>
      <c r="F107" s="98">
        <v>0</v>
      </c>
      <c r="G107" s="98">
        <v>0</v>
      </c>
      <c r="H107" s="98">
        <v>0</v>
      </c>
      <c r="I107" s="152">
        <f t="shared" si="82"/>
        <v>0</v>
      </c>
      <c r="J107" s="161">
        <v>0</v>
      </c>
      <c r="K107" s="204">
        <v>0</v>
      </c>
      <c r="L107" s="193">
        <f t="shared" si="83"/>
        <v>-1419.8</v>
      </c>
      <c r="M107" s="194">
        <f t="shared" si="84"/>
        <v>0</v>
      </c>
      <c r="N107" s="203">
        <f t="shared" si="77"/>
        <v>0</v>
      </c>
    </row>
    <row r="108" spans="1:14" s="33" customFormat="1" ht="13.5" customHeight="1" x14ac:dyDescent="0.2">
      <c r="A108" s="84"/>
      <c r="B108" s="85" t="s">
        <v>155</v>
      </c>
      <c r="C108" s="98">
        <v>73444.3</v>
      </c>
      <c r="D108" s="98">
        <v>88597.4</v>
      </c>
      <c r="E108" s="98">
        <v>9831.9</v>
      </c>
      <c r="F108" s="98">
        <v>16973.7</v>
      </c>
      <c r="G108" s="98">
        <v>11268.6</v>
      </c>
      <c r="H108" s="98">
        <v>16973.7</v>
      </c>
      <c r="I108" s="152">
        <f t="shared" si="82"/>
        <v>0.10299999999999999</v>
      </c>
      <c r="J108" s="161">
        <f>H108/E108</f>
        <v>1.726</v>
      </c>
      <c r="K108" s="204">
        <f t="shared" si="69"/>
        <v>1</v>
      </c>
      <c r="L108" s="193">
        <f t="shared" si="83"/>
        <v>-71623.7</v>
      </c>
      <c r="M108" s="194">
        <f t="shared" si="84"/>
        <v>0.192</v>
      </c>
      <c r="N108" s="203">
        <f t="shared" si="77"/>
        <v>5705.1</v>
      </c>
    </row>
    <row r="109" spans="1:14" s="1" customFormat="1" ht="27" x14ac:dyDescent="0.2">
      <c r="A109" s="115" t="s">
        <v>294</v>
      </c>
      <c r="B109" s="7" t="s">
        <v>222</v>
      </c>
      <c r="C109" s="5">
        <v>562320.30000000005</v>
      </c>
      <c r="D109" s="5">
        <v>562903.5</v>
      </c>
      <c r="E109" s="5">
        <v>245386.9</v>
      </c>
      <c r="F109" s="5">
        <v>600.9</v>
      </c>
      <c r="G109" s="5">
        <v>2368.5</v>
      </c>
      <c r="H109" s="5">
        <v>600.9</v>
      </c>
      <c r="I109" s="151">
        <f t="shared" si="82"/>
        <v>4.0000000000000001E-3</v>
      </c>
      <c r="J109" s="161">
        <f t="shared" ref="J109:J119" si="85">H109/E109</f>
        <v>2E-3</v>
      </c>
      <c r="K109" s="204">
        <f t="shared" si="69"/>
        <v>1</v>
      </c>
      <c r="L109" s="193">
        <f t="shared" si="83"/>
        <v>-562302.6</v>
      </c>
      <c r="M109" s="194">
        <f t="shared" si="84"/>
        <v>1E-3</v>
      </c>
      <c r="N109" s="203">
        <f t="shared" si="77"/>
        <v>-1767.6</v>
      </c>
    </row>
    <row r="110" spans="1:14" s="1" customFormat="1" ht="15" hidden="1" customHeight="1" x14ac:dyDescent="0.2">
      <c r="A110" s="115"/>
      <c r="B110" s="7" t="s">
        <v>170</v>
      </c>
      <c r="C110" s="5"/>
      <c r="D110" s="5"/>
      <c r="E110" s="5"/>
      <c r="F110" s="5"/>
      <c r="G110" s="5"/>
      <c r="H110" s="5"/>
      <c r="I110" s="151"/>
      <c r="J110" s="161">
        <v>0</v>
      </c>
      <c r="K110" s="204" t="e">
        <f t="shared" si="69"/>
        <v>#DIV/0!</v>
      </c>
      <c r="L110" s="193"/>
      <c r="M110" s="194"/>
      <c r="N110" s="203">
        <f t="shared" si="77"/>
        <v>0</v>
      </c>
    </row>
    <row r="111" spans="1:14" s="1" customFormat="1" ht="40.5" hidden="1" customHeight="1" x14ac:dyDescent="0.2">
      <c r="A111" s="115" t="s">
        <v>220</v>
      </c>
      <c r="B111" s="180" t="s">
        <v>221</v>
      </c>
      <c r="C111" s="5">
        <v>0</v>
      </c>
      <c r="D111" s="134">
        <v>372480</v>
      </c>
      <c r="E111" s="5">
        <v>54256</v>
      </c>
      <c r="F111" s="5">
        <v>54256</v>
      </c>
      <c r="G111" s="5">
        <v>54256</v>
      </c>
      <c r="H111" s="5">
        <v>54256</v>
      </c>
      <c r="I111" s="151">
        <f>H111/$H$227</f>
        <v>0.33</v>
      </c>
      <c r="J111" s="161">
        <f t="shared" si="85"/>
        <v>1</v>
      </c>
      <c r="K111" s="204">
        <f t="shared" si="69"/>
        <v>1</v>
      </c>
      <c r="L111" s="193">
        <f>H111-D111</f>
        <v>-318224</v>
      </c>
      <c r="M111" s="194">
        <f t="shared" ref="M111" si="86">H111/D111</f>
        <v>0.14599999999999999</v>
      </c>
      <c r="N111" s="203">
        <f t="shared" si="77"/>
        <v>0</v>
      </c>
    </row>
    <row r="112" spans="1:14" s="1" customFormat="1" x14ac:dyDescent="0.2">
      <c r="A112" s="3" t="s">
        <v>133</v>
      </c>
      <c r="B112" s="7" t="s">
        <v>124</v>
      </c>
      <c r="C112" s="5">
        <f>C114+C116</f>
        <v>6902.1</v>
      </c>
      <c r="D112" s="5">
        <f>D114+D116</f>
        <v>6902.1</v>
      </c>
      <c r="E112" s="5">
        <f t="shared" ref="E112" si="87">E114+E116</f>
        <v>2279.6</v>
      </c>
      <c r="F112" s="5">
        <v>908.4</v>
      </c>
      <c r="G112" s="5">
        <f t="shared" ref="G112" si="88">G114+G116</f>
        <v>563.20000000000005</v>
      </c>
      <c r="H112" s="5">
        <v>908.4</v>
      </c>
      <c r="I112" s="151">
        <f>H112/$H$227</f>
        <v>6.0000000000000001E-3</v>
      </c>
      <c r="J112" s="161">
        <f t="shared" si="85"/>
        <v>0.39800000000000002</v>
      </c>
      <c r="K112" s="204">
        <f t="shared" si="69"/>
        <v>1</v>
      </c>
      <c r="L112" s="193">
        <f>H112-D112</f>
        <v>-5993.7</v>
      </c>
      <c r="M112" s="194">
        <f>H112/D112</f>
        <v>0.13200000000000001</v>
      </c>
      <c r="N112" s="203">
        <f t="shared" si="77"/>
        <v>345.2</v>
      </c>
    </row>
    <row r="113" spans="1:14" s="1" customFormat="1" x14ac:dyDescent="0.2">
      <c r="A113" s="3"/>
      <c r="B113" s="6" t="s">
        <v>27</v>
      </c>
      <c r="C113" s="5"/>
      <c r="D113" s="5"/>
      <c r="E113" s="5"/>
      <c r="F113" s="5"/>
      <c r="G113" s="5"/>
      <c r="H113" s="5"/>
      <c r="I113" s="151"/>
      <c r="J113" s="161">
        <v>0</v>
      </c>
      <c r="K113" s="204"/>
      <c r="L113" s="193"/>
      <c r="M113" s="194"/>
      <c r="N113" s="203">
        <f t="shared" si="77"/>
        <v>0</v>
      </c>
    </row>
    <row r="114" spans="1:14" s="33" customFormat="1" ht="40.5" x14ac:dyDescent="0.2">
      <c r="A114" s="14" t="s">
        <v>195</v>
      </c>
      <c r="B114" s="29" t="s">
        <v>134</v>
      </c>
      <c r="C114" s="141">
        <v>2902.1</v>
      </c>
      <c r="D114" s="141">
        <v>2902.1</v>
      </c>
      <c r="E114" s="141">
        <v>1370</v>
      </c>
      <c r="F114" s="141">
        <v>700.2</v>
      </c>
      <c r="G114" s="141">
        <v>546.70000000000005</v>
      </c>
      <c r="H114" s="141">
        <v>700.2</v>
      </c>
      <c r="I114" s="166">
        <f>H114/$H$227</f>
        <v>4.0000000000000001E-3</v>
      </c>
      <c r="J114" s="161">
        <f t="shared" si="85"/>
        <v>0.51100000000000001</v>
      </c>
      <c r="K114" s="204">
        <f t="shared" si="69"/>
        <v>1</v>
      </c>
      <c r="L114" s="200">
        <f>H114-D114</f>
        <v>-2201.9</v>
      </c>
      <c r="M114" s="204">
        <f>H114/D114</f>
        <v>0.24099999999999999</v>
      </c>
      <c r="N114" s="203">
        <f t="shared" si="77"/>
        <v>153.5</v>
      </c>
    </row>
    <row r="115" spans="1:14" s="33" customFormat="1" ht="54" hidden="1" customHeight="1" x14ac:dyDescent="0.2">
      <c r="A115" s="14"/>
      <c r="B115" s="29" t="s">
        <v>134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66">
        <f>H115/$H$227</f>
        <v>0</v>
      </c>
      <c r="J115" s="161" t="e">
        <f t="shared" si="85"/>
        <v>#DIV/0!</v>
      </c>
      <c r="K115" s="204" t="e">
        <f t="shared" si="69"/>
        <v>#DIV/0!</v>
      </c>
      <c r="L115" s="200">
        <f>H115-D115</f>
        <v>0</v>
      </c>
      <c r="M115" s="204" t="e">
        <f>H115/D115</f>
        <v>#DIV/0!</v>
      </c>
      <c r="N115" s="203">
        <f t="shared" si="77"/>
        <v>0</v>
      </c>
    </row>
    <row r="116" spans="1:14" s="33" customFormat="1" ht="23.25" customHeight="1" x14ac:dyDescent="0.2">
      <c r="A116" s="14" t="s">
        <v>214</v>
      </c>
      <c r="B116" s="29" t="s">
        <v>174</v>
      </c>
      <c r="C116" s="141">
        <v>4000</v>
      </c>
      <c r="D116" s="141">
        <v>4000</v>
      </c>
      <c r="E116" s="141">
        <v>909.6</v>
      </c>
      <c r="F116" s="141">
        <v>208.2</v>
      </c>
      <c r="G116" s="141">
        <v>16.5</v>
      </c>
      <c r="H116" s="141">
        <v>208.2</v>
      </c>
      <c r="I116" s="166">
        <f>H116/$H$227</f>
        <v>1E-3</v>
      </c>
      <c r="J116" s="161">
        <f t="shared" si="85"/>
        <v>0.22900000000000001</v>
      </c>
      <c r="K116" s="204">
        <f t="shared" si="69"/>
        <v>1</v>
      </c>
      <c r="L116" s="200">
        <f>H116-D116</f>
        <v>-3791.8</v>
      </c>
      <c r="M116" s="204">
        <f>H116/D116</f>
        <v>5.1999999999999998E-2</v>
      </c>
      <c r="N116" s="203">
        <f t="shared" si="77"/>
        <v>191.7</v>
      </c>
    </row>
    <row r="117" spans="1:14" s="1" customFormat="1" x14ac:dyDescent="0.2">
      <c r="A117" s="3"/>
      <c r="B117" s="222" t="s">
        <v>119</v>
      </c>
      <c r="C117" s="5"/>
      <c r="D117" s="5"/>
      <c r="E117" s="5"/>
      <c r="F117" s="5"/>
      <c r="G117" s="5"/>
      <c r="H117" s="5"/>
      <c r="I117" s="166"/>
      <c r="J117" s="161"/>
      <c r="K117" s="204"/>
      <c r="L117" s="200"/>
      <c r="M117" s="204"/>
      <c r="N117" s="203"/>
    </row>
    <row r="118" spans="1:14" s="1" customFormat="1" x14ac:dyDescent="0.2">
      <c r="A118" s="3"/>
      <c r="B118" s="16" t="s">
        <v>95</v>
      </c>
      <c r="C118" s="5">
        <v>99861.7</v>
      </c>
      <c r="D118" s="5">
        <v>99861.7</v>
      </c>
      <c r="E118" s="5"/>
      <c r="F118" s="5">
        <v>28590.400000000001</v>
      </c>
      <c r="G118" s="5">
        <v>25200</v>
      </c>
      <c r="H118" s="5">
        <v>28590.400000000001</v>
      </c>
      <c r="I118" s="166">
        <f>H118/$H$227</f>
        <v>0.17399999999999999</v>
      </c>
      <c r="J118" s="161"/>
      <c r="K118" s="204">
        <f t="shared" si="69"/>
        <v>1</v>
      </c>
      <c r="L118" s="200">
        <f t="shared" ref="L118" si="89">H118-D118</f>
        <v>-71271.3</v>
      </c>
      <c r="M118" s="204">
        <f t="shared" ref="M118" si="90">H118/D118</f>
        <v>0.28599999999999998</v>
      </c>
      <c r="N118" s="203">
        <f t="shared" si="77"/>
        <v>3390.4</v>
      </c>
    </row>
    <row r="119" spans="1:14" s="1" customFormat="1" x14ac:dyDescent="0.2">
      <c r="A119" s="3"/>
      <c r="B119" s="16" t="s">
        <v>135</v>
      </c>
      <c r="C119" s="5">
        <v>817569.4</v>
      </c>
      <c r="D119" s="5">
        <v>833737.2</v>
      </c>
      <c r="E119" s="5">
        <v>428552</v>
      </c>
      <c r="F119" s="5">
        <v>60068.1</v>
      </c>
      <c r="G119" s="5">
        <v>49848.5</v>
      </c>
      <c r="H119" s="5">
        <v>60068.1</v>
      </c>
      <c r="I119" s="151">
        <f>H119/$H$227</f>
        <v>0.36499999999999999</v>
      </c>
      <c r="J119" s="161">
        <f t="shared" si="85"/>
        <v>0.14000000000000001</v>
      </c>
      <c r="K119" s="204">
        <f t="shared" si="69"/>
        <v>1</v>
      </c>
      <c r="L119" s="193">
        <f>H119-D119</f>
        <v>-773669.1</v>
      </c>
      <c r="M119" s="194">
        <f>H119/D119</f>
        <v>7.1999999999999995E-2</v>
      </c>
      <c r="N119" s="203">
        <f>H119-G119</f>
        <v>10219.6</v>
      </c>
    </row>
    <row r="120" spans="1:14" s="22" customFormat="1" x14ac:dyDescent="0.2">
      <c r="A120" s="65" t="s">
        <v>22</v>
      </c>
      <c r="B120" s="70" t="s">
        <v>8</v>
      </c>
      <c r="C120" s="68">
        <f>C121+C139+C157+C136</f>
        <v>162791.20000000001</v>
      </c>
      <c r="D120" s="68">
        <f>D121+D139+D157+D136</f>
        <v>175312.2</v>
      </c>
      <c r="E120" s="68">
        <f t="shared" ref="E120" si="91">E121+E139+E157+E136</f>
        <v>155364.79999999999</v>
      </c>
      <c r="F120" s="68">
        <f>F121+F139+F157</f>
        <v>27618.5</v>
      </c>
      <c r="G120" s="68">
        <f>G121+G139+G157</f>
        <v>29288.1</v>
      </c>
      <c r="H120" s="68">
        <f>H121+H139+H157</f>
        <v>27618.5</v>
      </c>
      <c r="I120" s="67">
        <f>H120/$H$227</f>
        <v>0.16800000000000001</v>
      </c>
      <c r="J120" s="161">
        <f>H120/E120</f>
        <v>0.17799999999999999</v>
      </c>
      <c r="K120" s="161">
        <f t="shared" si="69"/>
        <v>1</v>
      </c>
      <c r="L120" s="162">
        <f>H120-D120</f>
        <v>-147693.70000000001</v>
      </c>
      <c r="M120" s="161">
        <f>H120/D120</f>
        <v>0.158</v>
      </c>
      <c r="N120" s="163">
        <f>H120-G120</f>
        <v>-1669.6</v>
      </c>
    </row>
    <row r="121" spans="1:14" x14ac:dyDescent="0.2">
      <c r="A121" s="14" t="s">
        <v>55</v>
      </c>
      <c r="B121" s="28" t="s">
        <v>67</v>
      </c>
      <c r="C121" s="141">
        <f>C123+C126+C125+C127+C128+C134+C135</f>
        <v>10596.9</v>
      </c>
      <c r="D121" s="141">
        <f t="shared" ref="D121:E121" si="92">D123+D126+D125+D127+D128+D134+D135</f>
        <v>13840.5</v>
      </c>
      <c r="E121" s="141">
        <f t="shared" si="92"/>
        <v>6809.9</v>
      </c>
      <c r="F121" s="141">
        <f>F123+F126+F125+F127+F128+F134+F135</f>
        <v>1081.3</v>
      </c>
      <c r="G121" s="141">
        <f>G123+G126+G125+G127+G128+G134+G135</f>
        <v>800</v>
      </c>
      <c r="H121" s="141">
        <f>H123+H126+H125+H127+H128+H134+H135</f>
        <v>1081.3</v>
      </c>
      <c r="I121" s="151">
        <f>H121/$H$227</f>
        <v>7.0000000000000001E-3</v>
      </c>
      <c r="J121" s="161">
        <f>H121/E121</f>
        <v>0.159</v>
      </c>
      <c r="K121" s="204">
        <f t="shared" si="69"/>
        <v>1</v>
      </c>
      <c r="L121" s="193">
        <f>H121-D121</f>
        <v>-12759.2</v>
      </c>
      <c r="M121" s="194">
        <f>H121/D121</f>
        <v>7.8E-2</v>
      </c>
      <c r="N121" s="203">
        <f>H121-G121</f>
        <v>281.3</v>
      </c>
    </row>
    <row r="122" spans="1:14" x14ac:dyDescent="0.2">
      <c r="A122" s="14"/>
      <c r="B122" s="28" t="s">
        <v>170</v>
      </c>
      <c r="C122" s="142"/>
      <c r="D122" s="142"/>
      <c r="E122" s="142"/>
      <c r="F122" s="142"/>
      <c r="G122" s="142"/>
      <c r="H122" s="142"/>
      <c r="I122" s="159"/>
      <c r="J122" s="161"/>
      <c r="K122" s="204"/>
      <c r="L122" s="193"/>
      <c r="M122" s="194"/>
      <c r="N122" s="203"/>
    </row>
    <row r="123" spans="1:14" ht="40.5" x14ac:dyDescent="0.2">
      <c r="A123" s="174" t="s">
        <v>237</v>
      </c>
      <c r="B123" s="29" t="s">
        <v>69</v>
      </c>
      <c r="C123" s="141">
        <v>672.2</v>
      </c>
      <c r="D123" s="141">
        <v>3915.8</v>
      </c>
      <c r="E123" s="141">
        <v>224.4</v>
      </c>
      <c r="F123" s="141">
        <v>0</v>
      </c>
      <c r="G123" s="141">
        <v>0</v>
      </c>
      <c r="H123" s="141">
        <v>0</v>
      </c>
      <c r="I123" s="151">
        <f t="shared" ref="I123:I128" si="93">H123/$H$227</f>
        <v>0</v>
      </c>
      <c r="J123" s="161">
        <f t="shared" ref="J123:J124" si="94">H123/E123</f>
        <v>0</v>
      </c>
      <c r="K123" s="204">
        <v>0</v>
      </c>
      <c r="L123" s="193">
        <f t="shared" ref="L123:L128" si="95">H123-D123</f>
        <v>-3915.8</v>
      </c>
      <c r="M123" s="194">
        <f t="shared" ref="M123:M149" si="96">H123/D123</f>
        <v>0</v>
      </c>
      <c r="N123" s="203">
        <f t="shared" ref="N123:N149" si="97">H123-G123</f>
        <v>0</v>
      </c>
    </row>
    <row r="124" spans="1:14" ht="27" hidden="1" customHeight="1" x14ac:dyDescent="0.2">
      <c r="A124" s="14" t="s">
        <v>196</v>
      </c>
      <c r="B124" s="29" t="s">
        <v>179</v>
      </c>
      <c r="C124" s="141">
        <v>0</v>
      </c>
      <c r="D124" s="135">
        <v>0</v>
      </c>
      <c r="E124" s="141">
        <v>0</v>
      </c>
      <c r="F124" s="135">
        <v>0</v>
      </c>
      <c r="G124" s="135">
        <v>0</v>
      </c>
      <c r="H124" s="135">
        <v>0</v>
      </c>
      <c r="I124" s="151">
        <f t="shared" si="93"/>
        <v>0</v>
      </c>
      <c r="J124" s="161" t="e">
        <f t="shared" si="94"/>
        <v>#DIV/0!</v>
      </c>
      <c r="K124" s="204" t="e">
        <f t="shared" si="69"/>
        <v>#DIV/0!</v>
      </c>
      <c r="L124" s="193">
        <f t="shared" si="95"/>
        <v>0</v>
      </c>
      <c r="M124" s="194" t="e">
        <f t="shared" si="96"/>
        <v>#DIV/0!</v>
      </c>
      <c r="N124" s="203">
        <f t="shared" si="97"/>
        <v>0</v>
      </c>
    </row>
    <row r="125" spans="1:14" ht="40.5" hidden="1" x14ac:dyDescent="0.2">
      <c r="A125" s="14" t="s">
        <v>188</v>
      </c>
      <c r="B125" s="29" t="s">
        <v>189</v>
      </c>
      <c r="C125" s="141">
        <v>0</v>
      </c>
      <c r="D125" s="141">
        <v>0</v>
      </c>
      <c r="E125" s="141">
        <v>2399.5</v>
      </c>
      <c r="F125" s="141">
        <v>0</v>
      </c>
      <c r="G125" s="141">
        <v>0</v>
      </c>
      <c r="H125" s="141">
        <v>0</v>
      </c>
      <c r="I125" s="151">
        <f t="shared" si="93"/>
        <v>0</v>
      </c>
      <c r="J125" s="161">
        <f>H125/E125</f>
        <v>0</v>
      </c>
      <c r="K125" s="204">
        <v>0</v>
      </c>
      <c r="L125" s="193">
        <f t="shared" si="95"/>
        <v>0</v>
      </c>
      <c r="M125" s="194">
        <v>0</v>
      </c>
      <c r="N125" s="203">
        <f t="shared" si="97"/>
        <v>0</v>
      </c>
    </row>
    <row r="126" spans="1:14" ht="27" hidden="1" customHeight="1" x14ac:dyDescent="0.2">
      <c r="A126" s="174" t="s">
        <v>197</v>
      </c>
      <c r="B126" s="29" t="s">
        <v>295</v>
      </c>
      <c r="C126" s="141">
        <v>0</v>
      </c>
      <c r="D126" s="141">
        <v>0</v>
      </c>
      <c r="E126" s="141">
        <v>0</v>
      </c>
      <c r="F126" s="141">
        <v>0</v>
      </c>
      <c r="G126" s="141">
        <v>0</v>
      </c>
      <c r="H126" s="141">
        <v>0</v>
      </c>
      <c r="I126" s="151">
        <f t="shared" si="93"/>
        <v>0</v>
      </c>
      <c r="J126" s="161">
        <v>0</v>
      </c>
      <c r="K126" s="204" t="e">
        <f t="shared" si="69"/>
        <v>#DIV/0!</v>
      </c>
      <c r="L126" s="193">
        <f t="shared" si="95"/>
        <v>0</v>
      </c>
      <c r="M126" s="194">
        <v>0</v>
      </c>
      <c r="N126" s="203">
        <f t="shared" si="97"/>
        <v>0</v>
      </c>
    </row>
    <row r="127" spans="1:14" ht="40.5" x14ac:dyDescent="0.2">
      <c r="A127" s="174" t="s">
        <v>223</v>
      </c>
      <c r="B127" s="29" t="s">
        <v>160</v>
      </c>
      <c r="C127" s="141">
        <v>8274.7000000000007</v>
      </c>
      <c r="D127" s="141">
        <v>8274.7000000000007</v>
      </c>
      <c r="E127" s="141">
        <v>3947.5</v>
      </c>
      <c r="F127" s="141">
        <v>1051.3</v>
      </c>
      <c r="G127" s="141">
        <v>800</v>
      </c>
      <c r="H127" s="141">
        <v>1051.3</v>
      </c>
      <c r="I127" s="151">
        <f t="shared" si="93"/>
        <v>6.0000000000000001E-3</v>
      </c>
      <c r="J127" s="161">
        <f t="shared" ref="J127:J148" si="98">H127/E127</f>
        <v>0.26600000000000001</v>
      </c>
      <c r="K127" s="204">
        <f t="shared" si="69"/>
        <v>1</v>
      </c>
      <c r="L127" s="193">
        <f t="shared" si="95"/>
        <v>-7223.4</v>
      </c>
      <c r="M127" s="194">
        <f t="shared" si="96"/>
        <v>0.127</v>
      </c>
      <c r="N127" s="203">
        <f t="shared" si="97"/>
        <v>251.3</v>
      </c>
    </row>
    <row r="128" spans="1:14" ht="27" x14ac:dyDescent="0.2">
      <c r="A128" s="174" t="s">
        <v>296</v>
      </c>
      <c r="B128" s="29" t="s">
        <v>224</v>
      </c>
      <c r="C128" s="141">
        <v>1150</v>
      </c>
      <c r="D128" s="141">
        <v>1150</v>
      </c>
      <c r="E128" s="141">
        <f>132.6+105.9</f>
        <v>238.5</v>
      </c>
      <c r="F128" s="141">
        <v>30</v>
      </c>
      <c r="G128" s="141">
        <v>0</v>
      </c>
      <c r="H128" s="141">
        <v>30</v>
      </c>
      <c r="I128" s="151">
        <f t="shared" si="93"/>
        <v>0</v>
      </c>
      <c r="J128" s="161">
        <f t="shared" si="98"/>
        <v>0.126</v>
      </c>
      <c r="K128" s="204">
        <f t="shared" si="69"/>
        <v>1</v>
      </c>
      <c r="L128" s="193">
        <f t="shared" si="95"/>
        <v>-1120</v>
      </c>
      <c r="M128" s="194">
        <f t="shared" si="96"/>
        <v>2.5999999999999999E-2</v>
      </c>
      <c r="N128" s="203">
        <f t="shared" si="97"/>
        <v>30</v>
      </c>
    </row>
    <row r="129" spans="1:14" ht="13.5" hidden="1" customHeight="1" x14ac:dyDescent="0.2">
      <c r="A129" s="14"/>
      <c r="B129" s="127" t="s">
        <v>170</v>
      </c>
      <c r="C129" s="141"/>
      <c r="D129" s="141"/>
      <c r="E129" s="141"/>
      <c r="F129" s="141"/>
      <c r="G129" s="141"/>
      <c r="H129" s="141"/>
      <c r="I129" s="159"/>
      <c r="J129" s="161"/>
      <c r="K129" s="204"/>
      <c r="L129" s="193"/>
      <c r="M129" s="194"/>
      <c r="N129" s="203"/>
    </row>
    <row r="130" spans="1:14" ht="27" hidden="1" customHeight="1" x14ac:dyDescent="0.2">
      <c r="A130" s="14"/>
      <c r="B130" s="29" t="s">
        <v>243</v>
      </c>
      <c r="C130" s="141">
        <f>SUM(C131:C133)</f>
        <v>0</v>
      </c>
      <c r="D130" s="141">
        <f>SUM(D131:D133)</f>
        <v>0</v>
      </c>
      <c r="E130" s="141">
        <f t="shared" ref="E130:G130" si="99">SUM(E131:E133)</f>
        <v>132.6</v>
      </c>
      <c r="F130" s="141">
        <f t="shared" ref="F130:H130" si="100">SUM(F131:F133)</f>
        <v>0</v>
      </c>
      <c r="G130" s="141">
        <f t="shared" si="99"/>
        <v>0</v>
      </c>
      <c r="H130" s="141">
        <f t="shared" si="100"/>
        <v>0</v>
      </c>
      <c r="I130" s="151">
        <f t="shared" ref="I130:I136" si="101">H130/$H$227</f>
        <v>0</v>
      </c>
      <c r="J130" s="161">
        <f t="shared" si="98"/>
        <v>0</v>
      </c>
      <c r="K130" s="204">
        <v>0</v>
      </c>
      <c r="L130" s="193">
        <f>H130-D130</f>
        <v>0</v>
      </c>
      <c r="M130" s="194" t="e">
        <f t="shared" si="96"/>
        <v>#DIV/0!</v>
      </c>
      <c r="N130" s="203">
        <f t="shared" si="97"/>
        <v>0</v>
      </c>
    </row>
    <row r="131" spans="1:14" ht="13.5" hidden="1" customHeight="1" x14ac:dyDescent="0.2">
      <c r="A131" s="90"/>
      <c r="B131" s="228" t="s">
        <v>95</v>
      </c>
      <c r="C131" s="98">
        <v>0</v>
      </c>
      <c r="D131" s="98">
        <v>0</v>
      </c>
      <c r="E131" s="98"/>
      <c r="F131" s="98">
        <v>0</v>
      </c>
      <c r="G131" s="98">
        <v>0</v>
      </c>
      <c r="H131" s="98">
        <v>0</v>
      </c>
      <c r="I131" s="152">
        <f t="shared" si="101"/>
        <v>0</v>
      </c>
      <c r="J131" s="161"/>
      <c r="K131" s="204">
        <v>0</v>
      </c>
      <c r="L131" s="193">
        <f>H131-D131</f>
        <v>0</v>
      </c>
      <c r="M131" s="194" t="e">
        <f t="shared" si="96"/>
        <v>#DIV/0!</v>
      </c>
      <c r="N131" s="203">
        <f t="shared" si="97"/>
        <v>0</v>
      </c>
    </row>
    <row r="132" spans="1:14" ht="13.5" hidden="1" customHeight="1" x14ac:dyDescent="0.2">
      <c r="A132" s="84"/>
      <c r="B132" s="85" t="s">
        <v>246</v>
      </c>
      <c r="C132" s="98">
        <v>0</v>
      </c>
      <c r="D132" s="98">
        <v>0</v>
      </c>
      <c r="E132" s="98">
        <v>120.7</v>
      </c>
      <c r="F132" s="98">
        <v>0</v>
      </c>
      <c r="G132" s="98">
        <v>0</v>
      </c>
      <c r="H132" s="98">
        <v>0</v>
      </c>
      <c r="I132" s="152">
        <f t="shared" si="101"/>
        <v>0</v>
      </c>
      <c r="J132" s="161">
        <f t="shared" si="98"/>
        <v>0</v>
      </c>
      <c r="K132" s="204">
        <v>0</v>
      </c>
      <c r="L132" s="193">
        <f t="shared" ref="L132:L139" si="102">H132-D132</f>
        <v>0</v>
      </c>
      <c r="M132" s="194" t="e">
        <f t="shared" si="96"/>
        <v>#DIV/0!</v>
      </c>
      <c r="N132" s="203">
        <f t="shared" si="97"/>
        <v>0</v>
      </c>
    </row>
    <row r="133" spans="1:14" ht="13.5" hidden="1" customHeight="1" x14ac:dyDescent="0.2">
      <c r="A133" s="84"/>
      <c r="B133" s="85" t="s">
        <v>247</v>
      </c>
      <c r="C133" s="98">
        <v>0</v>
      </c>
      <c r="D133" s="98">
        <v>0</v>
      </c>
      <c r="E133" s="98">
        <v>11.9</v>
      </c>
      <c r="F133" s="98">
        <v>0</v>
      </c>
      <c r="G133" s="98">
        <v>0</v>
      </c>
      <c r="H133" s="98">
        <v>0</v>
      </c>
      <c r="I133" s="152">
        <f t="shared" si="101"/>
        <v>0</v>
      </c>
      <c r="J133" s="161">
        <f t="shared" si="98"/>
        <v>0</v>
      </c>
      <c r="K133" s="204" t="e">
        <f t="shared" si="69"/>
        <v>#DIV/0!</v>
      </c>
      <c r="L133" s="193">
        <f t="shared" si="102"/>
        <v>0</v>
      </c>
      <c r="M133" s="194" t="e">
        <f t="shared" si="96"/>
        <v>#DIV/0!</v>
      </c>
      <c r="N133" s="203">
        <f t="shared" si="97"/>
        <v>0</v>
      </c>
    </row>
    <row r="134" spans="1:14" ht="34.5" customHeight="1" x14ac:dyDescent="0.2">
      <c r="A134" s="174" t="s">
        <v>198</v>
      </c>
      <c r="B134" s="29" t="s">
        <v>258</v>
      </c>
      <c r="C134" s="141">
        <v>500</v>
      </c>
      <c r="D134" s="141">
        <v>500</v>
      </c>
      <c r="E134" s="141">
        <v>0</v>
      </c>
      <c r="F134" s="141">
        <v>0</v>
      </c>
      <c r="G134" s="141">
        <v>0</v>
      </c>
      <c r="H134" s="141">
        <v>0</v>
      </c>
      <c r="I134" s="159">
        <f t="shared" si="101"/>
        <v>0</v>
      </c>
      <c r="J134" s="161">
        <v>0</v>
      </c>
      <c r="K134" s="204">
        <v>0</v>
      </c>
      <c r="L134" s="193">
        <f t="shared" si="102"/>
        <v>-500</v>
      </c>
      <c r="M134" s="194">
        <f t="shared" si="96"/>
        <v>0</v>
      </c>
      <c r="N134" s="203">
        <f t="shared" si="97"/>
        <v>0</v>
      </c>
    </row>
    <row r="135" spans="1:14" ht="13.5" hidden="1" customHeight="1" x14ac:dyDescent="0.2">
      <c r="A135" s="14"/>
      <c r="B135" s="29" t="s">
        <v>178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59">
        <f t="shared" si="101"/>
        <v>0</v>
      </c>
      <c r="J135" s="161" t="e">
        <f t="shared" si="98"/>
        <v>#DIV/0!</v>
      </c>
      <c r="K135" s="204" t="e">
        <f t="shared" si="69"/>
        <v>#DIV/0!</v>
      </c>
      <c r="L135" s="193">
        <f t="shared" si="102"/>
        <v>0</v>
      </c>
      <c r="M135" s="194" t="e">
        <f t="shared" si="96"/>
        <v>#DIV/0!</v>
      </c>
      <c r="N135" s="203">
        <f t="shared" si="97"/>
        <v>0</v>
      </c>
    </row>
    <row r="136" spans="1:14" s="177" customFormat="1" ht="13.5" hidden="1" customHeight="1" x14ac:dyDescent="0.2">
      <c r="A136" s="175" t="s">
        <v>136</v>
      </c>
      <c r="B136" s="178" t="s">
        <v>137</v>
      </c>
      <c r="C136" s="140">
        <v>0</v>
      </c>
      <c r="D136" s="140">
        <v>0</v>
      </c>
      <c r="E136" s="140"/>
      <c r="F136" s="140">
        <v>9.1999999999999993</v>
      </c>
      <c r="G136" s="140">
        <v>9.1999999999999993</v>
      </c>
      <c r="H136" s="140">
        <v>9.1999999999999993</v>
      </c>
      <c r="I136" s="159">
        <f t="shared" si="101"/>
        <v>0</v>
      </c>
      <c r="J136" s="161" t="e">
        <f t="shared" si="98"/>
        <v>#DIV/0!</v>
      </c>
      <c r="K136" s="204">
        <f t="shared" si="69"/>
        <v>1</v>
      </c>
      <c r="L136" s="193">
        <f t="shared" si="102"/>
        <v>9.1999999999999993</v>
      </c>
      <c r="M136" s="194" t="e">
        <f t="shared" si="96"/>
        <v>#DIV/0!</v>
      </c>
      <c r="N136" s="203">
        <f t="shared" si="97"/>
        <v>0</v>
      </c>
    </row>
    <row r="137" spans="1:14" ht="13.5" hidden="1" customHeight="1" x14ac:dyDescent="0.2">
      <c r="A137" s="14"/>
      <c r="B137" s="8" t="s">
        <v>27</v>
      </c>
      <c r="C137" s="8"/>
      <c r="D137" s="140"/>
      <c r="E137" s="140"/>
      <c r="F137" s="5"/>
      <c r="G137" s="5"/>
      <c r="H137" s="5"/>
      <c r="I137" s="159"/>
      <c r="J137" s="161" t="e">
        <f t="shared" si="98"/>
        <v>#DIV/0!</v>
      </c>
      <c r="K137" s="204" t="e">
        <f t="shared" ref="K137:K163" si="103">H137/F137</f>
        <v>#DIV/0!</v>
      </c>
      <c r="L137" s="193">
        <f t="shared" si="102"/>
        <v>0</v>
      </c>
      <c r="M137" s="194" t="e">
        <f t="shared" si="96"/>
        <v>#DIV/0!</v>
      </c>
      <c r="N137" s="203">
        <f t="shared" si="97"/>
        <v>0</v>
      </c>
    </row>
    <row r="138" spans="1:14" ht="13.5" hidden="1" customHeight="1" x14ac:dyDescent="0.2">
      <c r="A138" s="14"/>
      <c r="B138" s="7" t="s">
        <v>92</v>
      </c>
      <c r="C138" s="140"/>
      <c r="D138" s="140"/>
      <c r="E138" s="140"/>
      <c r="F138" s="5"/>
      <c r="G138" s="5"/>
      <c r="H138" s="5"/>
      <c r="I138" s="159">
        <f>H138/$H$227</f>
        <v>0</v>
      </c>
      <c r="J138" s="161" t="e">
        <f t="shared" si="98"/>
        <v>#DIV/0!</v>
      </c>
      <c r="K138" s="204" t="e">
        <f t="shared" si="103"/>
        <v>#DIV/0!</v>
      </c>
      <c r="L138" s="193">
        <f t="shared" si="102"/>
        <v>0</v>
      </c>
      <c r="M138" s="194" t="e">
        <f t="shared" si="96"/>
        <v>#DIV/0!</v>
      </c>
      <c r="N138" s="203">
        <f t="shared" si="97"/>
        <v>0</v>
      </c>
    </row>
    <row r="139" spans="1:14" x14ac:dyDescent="0.2">
      <c r="A139" s="14" t="s">
        <v>42</v>
      </c>
      <c r="B139" s="8" t="s">
        <v>43</v>
      </c>
      <c r="C139" s="140">
        <f>C143+C144+C145+C146+C141+C142</f>
        <v>150204.29999999999</v>
      </c>
      <c r="D139" s="140">
        <f>D143+D144+D145+D146+D141+D142+D154+D155+D156</f>
        <v>158293.5</v>
      </c>
      <c r="E139" s="140">
        <f t="shared" ref="E139" si="104">E143+E144+E145+E146+E141+E142+E154+E155+E156</f>
        <v>147797.1</v>
      </c>
      <c r="F139" s="140">
        <f>F141+F142+F143+F144+F145+F154+F155+F156</f>
        <v>25987.3</v>
      </c>
      <c r="G139" s="140">
        <f>G141+G142+G143+G144+G145+G154+G155+G156</f>
        <v>28264.799999999999</v>
      </c>
      <c r="H139" s="140">
        <f>H141+H142+H143+H144+H145+H154+H155+H156</f>
        <v>25987.3</v>
      </c>
      <c r="I139" s="159">
        <f>H139/$H$227</f>
        <v>0.158</v>
      </c>
      <c r="J139" s="161">
        <f t="shared" si="98"/>
        <v>0.17599999999999999</v>
      </c>
      <c r="K139" s="204">
        <f t="shared" si="103"/>
        <v>1</v>
      </c>
      <c r="L139" s="193">
        <f t="shared" si="102"/>
        <v>-132306.20000000001</v>
      </c>
      <c r="M139" s="194">
        <f t="shared" si="96"/>
        <v>0.16400000000000001</v>
      </c>
      <c r="N139" s="203">
        <f t="shared" si="97"/>
        <v>-2277.5</v>
      </c>
    </row>
    <row r="140" spans="1:14" x14ac:dyDescent="0.2">
      <c r="A140" s="14"/>
      <c r="B140" s="8" t="s">
        <v>27</v>
      </c>
      <c r="C140" s="8"/>
      <c r="D140" s="140"/>
      <c r="E140" s="5"/>
      <c r="F140" s="5"/>
      <c r="G140" s="5"/>
      <c r="H140" s="5"/>
      <c r="I140" s="159"/>
      <c r="J140" s="161"/>
      <c r="K140" s="204"/>
      <c r="L140" s="193"/>
      <c r="M140" s="194"/>
      <c r="N140" s="203"/>
    </row>
    <row r="141" spans="1:14" ht="27" x14ac:dyDescent="0.2">
      <c r="A141" s="14" t="s">
        <v>215</v>
      </c>
      <c r="B141" s="29" t="s">
        <v>216</v>
      </c>
      <c r="C141" s="141">
        <v>1000</v>
      </c>
      <c r="D141" s="141">
        <v>1000</v>
      </c>
      <c r="E141" s="141">
        <v>0</v>
      </c>
      <c r="F141" s="141">
        <v>0</v>
      </c>
      <c r="G141" s="141">
        <v>0</v>
      </c>
      <c r="H141" s="141">
        <v>0</v>
      </c>
      <c r="I141" s="159">
        <f>H141/$H$227</f>
        <v>0</v>
      </c>
      <c r="J141" s="161">
        <v>0</v>
      </c>
      <c r="K141" s="204">
        <v>0</v>
      </c>
      <c r="L141" s="193">
        <f>H141-D141</f>
        <v>-1000</v>
      </c>
      <c r="M141" s="194">
        <v>0</v>
      </c>
      <c r="N141" s="203">
        <f>H141-G141</f>
        <v>0</v>
      </c>
    </row>
    <row r="142" spans="1:14" ht="67.5" x14ac:dyDescent="0.2">
      <c r="A142" s="174" t="s">
        <v>256</v>
      </c>
      <c r="B142" s="8" t="s">
        <v>242</v>
      </c>
      <c r="C142" s="140">
        <v>41220.1</v>
      </c>
      <c r="D142" s="140">
        <v>41547.5</v>
      </c>
      <c r="E142" s="5">
        <v>68256.899999999994</v>
      </c>
      <c r="F142" s="5">
        <v>327.39999999999998</v>
      </c>
      <c r="G142" s="5">
        <v>34.799999999999997</v>
      </c>
      <c r="H142" s="5">
        <v>327.39999999999998</v>
      </c>
      <c r="I142" s="151">
        <f>H142/$H$227</f>
        <v>2E-3</v>
      </c>
      <c r="J142" s="161">
        <v>0</v>
      </c>
      <c r="K142" s="204">
        <f t="shared" si="103"/>
        <v>1</v>
      </c>
      <c r="L142" s="193">
        <f t="shared" ref="L142:L149" si="105">H142-D142</f>
        <v>-41220.1</v>
      </c>
      <c r="M142" s="194">
        <f t="shared" si="96"/>
        <v>8.0000000000000002E-3</v>
      </c>
      <c r="N142" s="203">
        <f t="shared" si="97"/>
        <v>292.60000000000002</v>
      </c>
    </row>
    <row r="143" spans="1:14" x14ac:dyDescent="0.2">
      <c r="A143" s="14" t="s">
        <v>183</v>
      </c>
      <c r="B143" s="7" t="s">
        <v>92</v>
      </c>
      <c r="C143" s="140">
        <v>83234.8</v>
      </c>
      <c r="D143" s="140">
        <v>83234.8</v>
      </c>
      <c r="E143" s="5">
        <v>53311.7</v>
      </c>
      <c r="F143" s="5">
        <v>23272.1</v>
      </c>
      <c r="G143" s="5">
        <v>25776.2</v>
      </c>
      <c r="H143" s="5">
        <v>23272.1</v>
      </c>
      <c r="I143" s="151">
        <f>H143/$H$227</f>
        <v>0.14199999999999999</v>
      </c>
      <c r="J143" s="161">
        <f t="shared" si="98"/>
        <v>0.437</v>
      </c>
      <c r="K143" s="204">
        <f t="shared" si="103"/>
        <v>1</v>
      </c>
      <c r="L143" s="193">
        <f t="shared" si="105"/>
        <v>-59962.7</v>
      </c>
      <c r="M143" s="194">
        <f t="shared" si="96"/>
        <v>0.28000000000000003</v>
      </c>
      <c r="N143" s="203">
        <f t="shared" si="97"/>
        <v>-2504.1</v>
      </c>
    </row>
    <row r="144" spans="1:14" ht="27" x14ac:dyDescent="0.2">
      <c r="A144" s="174" t="s">
        <v>199</v>
      </c>
      <c r="B144" s="7" t="s">
        <v>257</v>
      </c>
      <c r="C144" s="140">
        <v>5000</v>
      </c>
      <c r="D144" s="140">
        <v>5000</v>
      </c>
      <c r="E144" s="5">
        <v>2391.5</v>
      </c>
      <c r="F144" s="5">
        <v>0</v>
      </c>
      <c r="G144" s="5">
        <v>329.3</v>
      </c>
      <c r="H144" s="5">
        <v>0</v>
      </c>
      <c r="I144" s="151">
        <f>H144/$H$227</f>
        <v>0</v>
      </c>
      <c r="J144" s="161">
        <f t="shared" si="98"/>
        <v>0</v>
      </c>
      <c r="K144" s="204">
        <v>0</v>
      </c>
      <c r="L144" s="193">
        <f t="shared" si="105"/>
        <v>-5000</v>
      </c>
      <c r="M144" s="194">
        <f t="shared" si="96"/>
        <v>0</v>
      </c>
      <c r="N144" s="203">
        <f t="shared" si="97"/>
        <v>-329.3</v>
      </c>
    </row>
    <row r="145" spans="1:14" ht="27" x14ac:dyDescent="0.2">
      <c r="A145" s="174" t="s">
        <v>297</v>
      </c>
      <c r="B145" s="7" t="s">
        <v>217</v>
      </c>
      <c r="C145" s="140">
        <v>19749.400000000001</v>
      </c>
      <c r="D145" s="140">
        <v>19059.400000000001</v>
      </c>
      <c r="E145" s="5">
        <v>20307.5</v>
      </c>
      <c r="F145" s="5">
        <v>2387.8000000000002</v>
      </c>
      <c r="G145" s="5">
        <v>2058.5</v>
      </c>
      <c r="H145" s="5">
        <v>2387.8000000000002</v>
      </c>
      <c r="I145" s="159">
        <f>H145/$H$227</f>
        <v>1.4999999999999999E-2</v>
      </c>
      <c r="J145" s="161">
        <f t="shared" si="98"/>
        <v>0.11799999999999999</v>
      </c>
      <c r="K145" s="204">
        <f t="shared" si="103"/>
        <v>1</v>
      </c>
      <c r="L145" s="193">
        <f t="shared" si="105"/>
        <v>-16671.599999999999</v>
      </c>
      <c r="M145" s="194">
        <f t="shared" si="96"/>
        <v>0.125</v>
      </c>
      <c r="N145" s="203">
        <f t="shared" si="97"/>
        <v>329.3</v>
      </c>
    </row>
    <row r="146" spans="1:14" s="177" customFormat="1" ht="27" hidden="1" customHeight="1" x14ac:dyDescent="0.2">
      <c r="A146" s="175"/>
      <c r="B146" s="176" t="s">
        <v>171</v>
      </c>
      <c r="C146" s="140">
        <v>0</v>
      </c>
      <c r="D146" s="140">
        <v>0</v>
      </c>
      <c r="E146" s="134">
        <v>2729.5</v>
      </c>
      <c r="F146" s="134">
        <v>2729.5</v>
      </c>
      <c r="G146" s="134">
        <v>2729.5</v>
      </c>
      <c r="H146" s="134">
        <v>2729.5</v>
      </c>
      <c r="I146" s="138">
        <v>0</v>
      </c>
      <c r="J146" s="161">
        <f t="shared" si="98"/>
        <v>1</v>
      </c>
      <c r="K146" s="204">
        <f t="shared" si="103"/>
        <v>1</v>
      </c>
      <c r="L146" s="193">
        <v>0</v>
      </c>
      <c r="M146" s="194" t="e">
        <f t="shared" si="96"/>
        <v>#DIV/0!</v>
      </c>
      <c r="N146" s="203">
        <f t="shared" si="97"/>
        <v>0</v>
      </c>
    </row>
    <row r="147" spans="1:14" ht="12.75" customHeight="1" x14ac:dyDescent="0.2">
      <c r="A147" s="14"/>
      <c r="B147" s="7" t="s">
        <v>27</v>
      </c>
      <c r="C147" s="140"/>
      <c r="D147" s="140"/>
      <c r="E147" s="5"/>
      <c r="F147" s="5"/>
      <c r="G147" s="5"/>
      <c r="H147" s="5"/>
      <c r="I147" s="159"/>
      <c r="J147" s="161"/>
      <c r="K147" s="204"/>
      <c r="L147" s="193"/>
      <c r="M147" s="194"/>
      <c r="N147" s="203"/>
    </row>
    <row r="148" spans="1:14" ht="27" x14ac:dyDescent="0.2">
      <c r="A148" s="14"/>
      <c r="B148" s="124" t="s">
        <v>243</v>
      </c>
      <c r="C148" s="140">
        <f t="shared" ref="C148:H148" si="106">SUM(C149:C153)</f>
        <v>17357.3</v>
      </c>
      <c r="D148" s="140">
        <f t="shared" si="106"/>
        <v>17357.3</v>
      </c>
      <c r="E148" s="140">
        <f t="shared" si="106"/>
        <v>7516.3</v>
      </c>
      <c r="F148" s="140">
        <f t="shared" ref="F148" si="107">SUM(F149:F153)</f>
        <v>2187.6999999999998</v>
      </c>
      <c r="G148" s="140">
        <f t="shared" ref="G148" si="108">SUM(G149:G153)</f>
        <v>1959.2</v>
      </c>
      <c r="H148" s="140">
        <f t="shared" si="106"/>
        <v>2187.6999999999998</v>
      </c>
      <c r="I148" s="159">
        <f t="shared" ref="I148:I159" si="109">H148/$H$227</f>
        <v>1.2999999999999999E-2</v>
      </c>
      <c r="J148" s="161">
        <f t="shared" si="98"/>
        <v>0.29099999999999998</v>
      </c>
      <c r="K148" s="204">
        <f t="shared" si="103"/>
        <v>1</v>
      </c>
      <c r="L148" s="193">
        <f t="shared" si="105"/>
        <v>-15169.6</v>
      </c>
      <c r="M148" s="194">
        <f t="shared" si="96"/>
        <v>0.126</v>
      </c>
      <c r="N148" s="203">
        <f t="shared" si="97"/>
        <v>228.5</v>
      </c>
    </row>
    <row r="149" spans="1:14" x14ac:dyDescent="0.2">
      <c r="A149" s="90"/>
      <c r="B149" s="229" t="s">
        <v>248</v>
      </c>
      <c r="C149" s="96">
        <v>11456.4</v>
      </c>
      <c r="D149" s="96">
        <v>11456.4</v>
      </c>
      <c r="E149" s="96"/>
      <c r="F149" s="96">
        <v>2151.6</v>
      </c>
      <c r="G149" s="96">
        <v>1837.7</v>
      </c>
      <c r="H149" s="96">
        <v>2151.6</v>
      </c>
      <c r="I149" s="152">
        <f t="shared" si="109"/>
        <v>1.2999999999999999E-2</v>
      </c>
      <c r="J149" s="194"/>
      <c r="K149" s="204">
        <f t="shared" si="103"/>
        <v>1</v>
      </c>
      <c r="L149" s="193">
        <f t="shared" si="105"/>
        <v>-9304.7999999999993</v>
      </c>
      <c r="M149" s="194">
        <f t="shared" si="96"/>
        <v>0.188</v>
      </c>
      <c r="N149" s="203">
        <f t="shared" si="97"/>
        <v>313.89999999999998</v>
      </c>
    </row>
    <row r="150" spans="1:14" x14ac:dyDescent="0.2">
      <c r="A150" s="84"/>
      <c r="B150" s="85" t="s">
        <v>246</v>
      </c>
      <c r="C150" s="96">
        <v>735.8</v>
      </c>
      <c r="D150" s="96">
        <v>735.8</v>
      </c>
      <c r="E150" s="96">
        <v>3012.6</v>
      </c>
      <c r="F150" s="96">
        <v>0.5</v>
      </c>
      <c r="G150" s="96">
        <v>0</v>
      </c>
      <c r="H150" s="96">
        <v>0.5</v>
      </c>
      <c r="I150" s="152">
        <f t="shared" si="109"/>
        <v>0</v>
      </c>
      <c r="J150" s="194">
        <f>H150/E150</f>
        <v>0</v>
      </c>
      <c r="K150" s="204">
        <f t="shared" si="103"/>
        <v>1</v>
      </c>
      <c r="L150" s="193">
        <f t="shared" ref="L150:L159" si="110">H150-D150</f>
        <v>-735.3</v>
      </c>
      <c r="M150" s="194">
        <f>H150/D150</f>
        <v>1E-3</v>
      </c>
      <c r="N150" s="203">
        <f>H150-G150</f>
        <v>0.5</v>
      </c>
    </row>
    <row r="151" spans="1:14" ht="13.5" hidden="1" customHeight="1" x14ac:dyDescent="0.2">
      <c r="A151" s="84"/>
      <c r="B151" s="85" t="s">
        <v>154</v>
      </c>
      <c r="C151" s="96">
        <v>0</v>
      </c>
      <c r="D151" s="96">
        <v>0</v>
      </c>
      <c r="E151" s="96">
        <v>163.30000000000001</v>
      </c>
      <c r="F151" s="96">
        <v>0</v>
      </c>
      <c r="G151" s="96">
        <v>0</v>
      </c>
      <c r="H151" s="96">
        <v>0</v>
      </c>
      <c r="I151" s="152">
        <f t="shared" si="109"/>
        <v>0</v>
      </c>
      <c r="J151" s="194">
        <f t="shared" ref="J151:J154" si="111">H151/E151</f>
        <v>0</v>
      </c>
      <c r="K151" s="204" t="e">
        <f t="shared" si="103"/>
        <v>#DIV/0!</v>
      </c>
      <c r="L151" s="193">
        <f t="shared" si="110"/>
        <v>0</v>
      </c>
      <c r="M151" s="194" t="e">
        <f t="shared" ref="M151:M156" si="112">H151/D151</f>
        <v>#DIV/0!</v>
      </c>
      <c r="N151" s="203">
        <f t="shared" ref="N151:N156" si="113">H151-G151</f>
        <v>0</v>
      </c>
    </row>
    <row r="152" spans="1:14" ht="13.5" hidden="1" customHeight="1" x14ac:dyDescent="0.2">
      <c r="A152" s="84"/>
      <c r="B152" s="85" t="s">
        <v>154</v>
      </c>
      <c r="C152" s="96">
        <v>0</v>
      </c>
      <c r="D152" s="96">
        <v>0</v>
      </c>
      <c r="E152" s="96">
        <v>0</v>
      </c>
      <c r="F152" s="96">
        <v>0</v>
      </c>
      <c r="G152" s="96">
        <v>0</v>
      </c>
      <c r="H152" s="96">
        <v>0</v>
      </c>
      <c r="I152" s="152">
        <f t="shared" si="109"/>
        <v>0</v>
      </c>
      <c r="J152" s="194">
        <v>0</v>
      </c>
      <c r="K152" s="204" t="e">
        <f t="shared" si="103"/>
        <v>#DIV/0!</v>
      </c>
      <c r="L152" s="193">
        <f t="shared" si="110"/>
        <v>0</v>
      </c>
      <c r="M152" s="194">
        <v>0</v>
      </c>
      <c r="N152" s="203">
        <f t="shared" si="113"/>
        <v>0</v>
      </c>
    </row>
    <row r="153" spans="1:14" x14ac:dyDescent="0.2">
      <c r="A153" s="84"/>
      <c r="B153" s="85" t="s">
        <v>155</v>
      </c>
      <c r="C153" s="96">
        <v>5165.1000000000004</v>
      </c>
      <c r="D153" s="96">
        <v>5165.1000000000004</v>
      </c>
      <c r="E153" s="96">
        <v>4340.3999999999996</v>
      </c>
      <c r="F153" s="96">
        <v>35.6</v>
      </c>
      <c r="G153" s="96">
        <v>121.5</v>
      </c>
      <c r="H153" s="96">
        <v>35.6</v>
      </c>
      <c r="I153" s="152">
        <f t="shared" si="109"/>
        <v>0</v>
      </c>
      <c r="J153" s="194">
        <f t="shared" si="111"/>
        <v>8.0000000000000002E-3</v>
      </c>
      <c r="K153" s="204">
        <f>H153/F153</f>
        <v>1</v>
      </c>
      <c r="L153" s="193">
        <f t="shared" si="110"/>
        <v>-5129.5</v>
      </c>
      <c r="M153" s="194">
        <f t="shared" si="112"/>
        <v>7.0000000000000001E-3</v>
      </c>
      <c r="N153" s="203">
        <f t="shared" si="113"/>
        <v>-85.9</v>
      </c>
    </row>
    <row r="154" spans="1:14" ht="27" x14ac:dyDescent="0.2">
      <c r="A154" s="14" t="s">
        <v>241</v>
      </c>
      <c r="B154" s="7" t="s">
        <v>240</v>
      </c>
      <c r="C154" s="140">
        <v>0</v>
      </c>
      <c r="D154" s="140">
        <v>8451.7999999999993</v>
      </c>
      <c r="E154" s="5">
        <v>800</v>
      </c>
      <c r="F154" s="5">
        <v>0</v>
      </c>
      <c r="G154" s="5">
        <v>66</v>
      </c>
      <c r="H154" s="5">
        <v>0</v>
      </c>
      <c r="I154" s="159">
        <f t="shared" si="109"/>
        <v>0</v>
      </c>
      <c r="J154" s="194">
        <f t="shared" si="111"/>
        <v>0</v>
      </c>
      <c r="K154" s="204">
        <v>0</v>
      </c>
      <c r="L154" s="193">
        <f t="shared" si="110"/>
        <v>-8451.7999999999993</v>
      </c>
      <c r="M154" s="194">
        <f t="shared" si="112"/>
        <v>0</v>
      </c>
      <c r="N154" s="203">
        <f t="shared" si="113"/>
        <v>-66</v>
      </c>
    </row>
    <row r="155" spans="1:14" ht="54" hidden="1" customHeight="1" x14ac:dyDescent="0.2">
      <c r="A155" s="14" t="s">
        <v>238</v>
      </c>
      <c r="B155" s="7" t="s">
        <v>239</v>
      </c>
      <c r="C155" s="140">
        <v>0</v>
      </c>
      <c r="D155" s="140">
        <v>0</v>
      </c>
      <c r="E155" s="5">
        <v>0</v>
      </c>
      <c r="F155" s="5">
        <v>0</v>
      </c>
      <c r="G155" s="5">
        <v>0</v>
      </c>
      <c r="H155" s="5">
        <v>0</v>
      </c>
      <c r="I155" s="159">
        <f t="shared" si="109"/>
        <v>0</v>
      </c>
      <c r="J155" s="194">
        <v>0</v>
      </c>
      <c r="K155" s="204" t="e">
        <f t="shared" si="103"/>
        <v>#DIV/0!</v>
      </c>
      <c r="L155" s="193">
        <f t="shared" si="110"/>
        <v>0</v>
      </c>
      <c r="M155" s="194" t="e">
        <f t="shared" si="112"/>
        <v>#DIV/0!</v>
      </c>
      <c r="N155" s="203">
        <f t="shared" si="113"/>
        <v>0</v>
      </c>
    </row>
    <row r="156" spans="1:14" ht="13.5" hidden="1" customHeight="1" x14ac:dyDescent="0.2">
      <c r="A156" s="14"/>
      <c r="B156" s="7" t="s">
        <v>178</v>
      </c>
      <c r="C156" s="140">
        <v>0</v>
      </c>
      <c r="D156" s="140">
        <v>0</v>
      </c>
      <c r="E156" s="5"/>
      <c r="F156" s="5">
        <v>0</v>
      </c>
      <c r="G156" s="5">
        <v>0</v>
      </c>
      <c r="H156" s="5">
        <v>0</v>
      </c>
      <c r="I156" s="159">
        <f t="shared" si="109"/>
        <v>0</v>
      </c>
      <c r="J156" s="194"/>
      <c r="K156" s="204" t="e">
        <f t="shared" si="103"/>
        <v>#DIV/0!</v>
      </c>
      <c r="L156" s="193">
        <f t="shared" si="110"/>
        <v>0</v>
      </c>
      <c r="M156" s="194" t="e">
        <f t="shared" si="112"/>
        <v>#DIV/0!</v>
      </c>
      <c r="N156" s="203">
        <f t="shared" si="113"/>
        <v>0</v>
      </c>
    </row>
    <row r="157" spans="1:14" s="1" customFormat="1" ht="27" x14ac:dyDescent="0.2">
      <c r="A157" s="14" t="s">
        <v>56</v>
      </c>
      <c r="B157" s="7" t="s">
        <v>57</v>
      </c>
      <c r="C157" s="140">
        <f>C158</f>
        <v>1990</v>
      </c>
      <c r="D157" s="140">
        <f>D158</f>
        <v>3178.2</v>
      </c>
      <c r="E157" s="140">
        <f t="shared" ref="E157" si="114">E158</f>
        <v>757.8</v>
      </c>
      <c r="F157" s="140">
        <f t="shared" ref="F157:H157" si="115">F158</f>
        <v>549.9</v>
      </c>
      <c r="G157" s="140">
        <f t="shared" si="115"/>
        <v>223.3</v>
      </c>
      <c r="H157" s="140">
        <f t="shared" si="115"/>
        <v>549.9</v>
      </c>
      <c r="I157" s="151">
        <f t="shared" si="109"/>
        <v>3.0000000000000001E-3</v>
      </c>
      <c r="J157" s="161">
        <f>H157/E157</f>
        <v>0.72599999999999998</v>
      </c>
      <c r="K157" s="204">
        <f t="shared" si="103"/>
        <v>1</v>
      </c>
      <c r="L157" s="193">
        <f t="shared" si="110"/>
        <v>-2628.3</v>
      </c>
      <c r="M157" s="194">
        <f>H157/D157</f>
        <v>0.17299999999999999</v>
      </c>
      <c r="N157" s="203">
        <f>H157-G157</f>
        <v>326.60000000000002</v>
      </c>
    </row>
    <row r="158" spans="1:14" s="1" customFormat="1" ht="17.25" customHeight="1" x14ac:dyDescent="0.2">
      <c r="A158" s="14"/>
      <c r="B158" s="7" t="s">
        <v>304</v>
      </c>
      <c r="C158" s="140">
        <v>1990</v>
      </c>
      <c r="D158" s="140">
        <v>3178.2</v>
      </c>
      <c r="E158" s="5">
        <v>757.8</v>
      </c>
      <c r="F158" s="5">
        <v>549.9</v>
      </c>
      <c r="G158" s="5">
        <v>223.3</v>
      </c>
      <c r="H158" s="5">
        <v>549.9</v>
      </c>
      <c r="I158" s="151">
        <f t="shared" si="109"/>
        <v>3.0000000000000001E-3</v>
      </c>
      <c r="J158" s="161">
        <f>H158/E158</f>
        <v>0.72599999999999998</v>
      </c>
      <c r="K158" s="204">
        <f t="shared" si="103"/>
        <v>1</v>
      </c>
      <c r="L158" s="193">
        <f t="shared" si="110"/>
        <v>-2628.3</v>
      </c>
      <c r="M158" s="194">
        <f t="shared" ref="M158:M163" si="116">H158/D158</f>
        <v>0.17299999999999999</v>
      </c>
      <c r="N158" s="203">
        <f>H158-G158</f>
        <v>326.60000000000002</v>
      </c>
    </row>
    <row r="159" spans="1:14" s="1" customFormat="1" ht="13.5" hidden="1" customHeight="1" x14ac:dyDescent="0.2">
      <c r="A159" s="14"/>
      <c r="B159" s="7" t="s">
        <v>161</v>
      </c>
      <c r="C159" s="87">
        <v>0</v>
      </c>
      <c r="D159" s="140">
        <v>0</v>
      </c>
      <c r="E159" s="5">
        <v>0</v>
      </c>
      <c r="F159" s="5">
        <v>0</v>
      </c>
      <c r="G159" s="5">
        <v>0</v>
      </c>
      <c r="H159" s="5">
        <v>0</v>
      </c>
      <c r="I159" s="151">
        <f t="shared" si="109"/>
        <v>0</v>
      </c>
      <c r="J159" s="161" t="e">
        <f>H159/E159</f>
        <v>#DIV/0!</v>
      </c>
      <c r="K159" s="204" t="e">
        <f t="shared" si="103"/>
        <v>#DIV/0!</v>
      </c>
      <c r="L159" s="193">
        <f t="shared" si="110"/>
        <v>0</v>
      </c>
      <c r="M159" s="194" t="e">
        <f t="shared" si="116"/>
        <v>#DIV/0!</v>
      </c>
      <c r="N159" s="203" t="e">
        <f>H159-#REF!</f>
        <v>#REF!</v>
      </c>
    </row>
    <row r="160" spans="1:14" x14ac:dyDescent="0.2">
      <c r="A160" s="14"/>
      <c r="B160" s="6" t="s">
        <v>120</v>
      </c>
      <c r="C160" s="6"/>
      <c r="D160" s="5"/>
      <c r="E160" s="5"/>
      <c r="F160" s="5"/>
      <c r="G160" s="5"/>
      <c r="H160" s="5"/>
      <c r="I160" s="159"/>
      <c r="J160" s="161"/>
      <c r="K160" s="204"/>
      <c r="L160" s="193"/>
      <c r="M160" s="194"/>
      <c r="N160" s="203"/>
    </row>
    <row r="161" spans="1:14" x14ac:dyDescent="0.2">
      <c r="A161" s="14"/>
      <c r="B161" s="7" t="s">
        <v>95</v>
      </c>
      <c r="C161" s="5">
        <v>11456.4</v>
      </c>
      <c r="D161" s="5">
        <v>11456.4</v>
      </c>
      <c r="E161" s="5">
        <v>3133.2</v>
      </c>
      <c r="F161" s="5">
        <v>2151.6</v>
      </c>
      <c r="G161" s="5">
        <v>1837.7</v>
      </c>
      <c r="H161" s="5">
        <v>2151.6</v>
      </c>
      <c r="I161" s="159">
        <f t="shared" ref="I161:I167" si="117">H161/$H$227</f>
        <v>1.2999999999999999E-2</v>
      </c>
      <c r="J161" s="161">
        <f t="shared" ref="J161:J167" si="118">H161/E161</f>
        <v>0.68700000000000006</v>
      </c>
      <c r="K161" s="204">
        <f t="shared" si="103"/>
        <v>1</v>
      </c>
      <c r="L161" s="193">
        <f t="shared" ref="L161:L167" si="119">H161-D161</f>
        <v>-9304.7999999999993</v>
      </c>
      <c r="M161" s="194">
        <f t="shared" si="116"/>
        <v>0.188</v>
      </c>
      <c r="N161" s="203">
        <f>H161-G161</f>
        <v>313.89999999999998</v>
      </c>
    </row>
    <row r="162" spans="1:14" s="111" customFormat="1" ht="13.5" hidden="1" customHeight="1" x14ac:dyDescent="0.2">
      <c r="A162" s="223"/>
      <c r="B162" s="224" t="s">
        <v>130</v>
      </c>
      <c r="C162" s="155"/>
      <c r="D162" s="155"/>
      <c r="E162" s="155">
        <v>0</v>
      </c>
      <c r="F162" s="155">
        <v>0</v>
      </c>
      <c r="G162" s="155">
        <v>0</v>
      </c>
      <c r="H162" s="155">
        <v>0</v>
      </c>
      <c r="I162" s="225">
        <f t="shared" si="117"/>
        <v>0</v>
      </c>
      <c r="J162" s="161" t="e">
        <f t="shared" si="118"/>
        <v>#DIV/0!</v>
      </c>
      <c r="K162" s="204" t="e">
        <f t="shared" si="103"/>
        <v>#DIV/0!</v>
      </c>
      <c r="L162" s="206">
        <f t="shared" si="119"/>
        <v>0</v>
      </c>
      <c r="M162" s="194" t="e">
        <f t="shared" si="116"/>
        <v>#DIV/0!</v>
      </c>
      <c r="N162" s="203">
        <f t="shared" ref="N162:N163" si="120">H162-G162</f>
        <v>0</v>
      </c>
    </row>
    <row r="163" spans="1:14" x14ac:dyDescent="0.2">
      <c r="A163" s="14"/>
      <c r="B163" s="16" t="s">
        <v>135</v>
      </c>
      <c r="C163" s="140">
        <v>162791.20000000001</v>
      </c>
      <c r="D163" s="140">
        <v>175312.2</v>
      </c>
      <c r="E163" s="140">
        <v>150235.79999999999</v>
      </c>
      <c r="F163" s="140">
        <v>27618.5</v>
      </c>
      <c r="G163" s="140">
        <v>29288.1</v>
      </c>
      <c r="H163" s="140">
        <v>27618.5</v>
      </c>
      <c r="I163" s="159">
        <f t="shared" si="117"/>
        <v>0.16800000000000001</v>
      </c>
      <c r="J163" s="161">
        <f t="shared" si="118"/>
        <v>0.184</v>
      </c>
      <c r="K163" s="204">
        <f t="shared" si="103"/>
        <v>1</v>
      </c>
      <c r="L163" s="193">
        <f t="shared" si="119"/>
        <v>-147693.70000000001</v>
      </c>
      <c r="M163" s="194">
        <f t="shared" si="116"/>
        <v>0.158</v>
      </c>
      <c r="N163" s="203">
        <f t="shared" si="120"/>
        <v>-1669.6</v>
      </c>
    </row>
    <row r="164" spans="1:14" s="22" customFormat="1" x14ac:dyDescent="0.2">
      <c r="A164" s="65" t="s">
        <v>106</v>
      </c>
      <c r="B164" s="71" t="s">
        <v>105</v>
      </c>
      <c r="C164" s="66">
        <f>C165+C180</f>
        <v>15907.3</v>
      </c>
      <c r="D164" s="66">
        <f>D165+D180</f>
        <v>15907.3</v>
      </c>
      <c r="E164" s="66">
        <f t="shared" ref="E164:G164" si="121">E165+E180</f>
        <v>9131.2999999999993</v>
      </c>
      <c r="F164" s="66">
        <f t="shared" si="121"/>
        <v>3274.6</v>
      </c>
      <c r="G164" s="66">
        <f t="shared" si="121"/>
        <v>3371.6</v>
      </c>
      <c r="H164" s="66">
        <f t="shared" ref="H164" si="122">H165+H180</f>
        <v>3274.6</v>
      </c>
      <c r="I164" s="67">
        <f t="shared" si="117"/>
        <v>0.02</v>
      </c>
      <c r="J164" s="161">
        <f t="shared" si="118"/>
        <v>0.35899999999999999</v>
      </c>
      <c r="K164" s="161">
        <f>H164/F164</f>
        <v>1</v>
      </c>
      <c r="L164" s="162">
        <f>H164-D164</f>
        <v>-12632.7</v>
      </c>
      <c r="M164" s="161">
        <f t="shared" ref="M164:M167" si="123">H164/D164</f>
        <v>0.20599999999999999</v>
      </c>
      <c r="N164" s="163">
        <f>H164-G164</f>
        <v>-97</v>
      </c>
    </row>
    <row r="165" spans="1:14" s="33" customFormat="1" x14ac:dyDescent="0.2">
      <c r="A165" s="88" t="s">
        <v>44</v>
      </c>
      <c r="B165" s="89" t="s">
        <v>52</v>
      </c>
      <c r="C165" s="154">
        <f>C166+C167</f>
        <v>15134.3</v>
      </c>
      <c r="D165" s="154">
        <f t="shared" ref="D165:H165" si="124">D166+D167</f>
        <v>15134.3</v>
      </c>
      <c r="E165" s="154">
        <f t="shared" si="124"/>
        <v>9131.2999999999993</v>
      </c>
      <c r="F165" s="154">
        <f t="shared" si="124"/>
        <v>3063.6</v>
      </c>
      <c r="G165" s="154">
        <f t="shared" ref="G165" si="125">G166+G167</f>
        <v>3198.5</v>
      </c>
      <c r="H165" s="154">
        <f t="shared" si="124"/>
        <v>3063.6</v>
      </c>
      <c r="I165" s="77">
        <f t="shared" si="117"/>
        <v>1.9E-2</v>
      </c>
      <c r="J165" s="161">
        <f t="shared" si="118"/>
        <v>0.33600000000000002</v>
      </c>
      <c r="K165" s="204">
        <f t="shared" ref="K165:K227" si="126">H165/F165</f>
        <v>1</v>
      </c>
      <c r="L165" s="193">
        <f t="shared" si="119"/>
        <v>-12070.7</v>
      </c>
      <c r="M165" s="194">
        <f t="shared" si="123"/>
        <v>0.20200000000000001</v>
      </c>
      <c r="N165" s="203">
        <f>H165-G165</f>
        <v>-134.9</v>
      </c>
    </row>
    <row r="166" spans="1:14" ht="40.5" x14ac:dyDescent="0.2">
      <c r="A166" s="15">
        <v>611</v>
      </c>
      <c r="B166" s="7" t="s">
        <v>93</v>
      </c>
      <c r="C166" s="5">
        <v>13497.9</v>
      </c>
      <c r="D166" s="5">
        <v>12652.5</v>
      </c>
      <c r="E166" s="5">
        <v>7072.1</v>
      </c>
      <c r="F166" s="5">
        <v>2082</v>
      </c>
      <c r="G166" s="5">
        <v>2221.6999999999998</v>
      </c>
      <c r="H166" s="5">
        <v>2082</v>
      </c>
      <c r="I166" s="159">
        <f t="shared" si="117"/>
        <v>1.2999999999999999E-2</v>
      </c>
      <c r="J166" s="161">
        <f t="shared" si="118"/>
        <v>0.29399999999999998</v>
      </c>
      <c r="K166" s="204">
        <f t="shared" si="126"/>
        <v>1</v>
      </c>
      <c r="L166" s="193">
        <f t="shared" si="119"/>
        <v>-10570.5</v>
      </c>
      <c r="M166" s="194">
        <f t="shared" si="123"/>
        <v>0.16500000000000001</v>
      </c>
      <c r="N166" s="203">
        <f>H166-G166</f>
        <v>-139.69999999999999</v>
      </c>
    </row>
    <row r="167" spans="1:14" x14ac:dyDescent="0.2">
      <c r="A167" s="15">
        <v>612</v>
      </c>
      <c r="B167" s="7" t="s">
        <v>181</v>
      </c>
      <c r="C167" s="5">
        <v>1636.4</v>
      </c>
      <c r="D167" s="5">
        <v>2481.8000000000002</v>
      </c>
      <c r="E167" s="5">
        <f>3259.1-1199.9</f>
        <v>2059.1999999999998</v>
      </c>
      <c r="F167" s="5">
        <v>981.6</v>
      </c>
      <c r="G167" s="5">
        <v>976.8</v>
      </c>
      <c r="H167" s="5">
        <v>981.6</v>
      </c>
      <c r="I167" s="159">
        <f t="shared" si="117"/>
        <v>6.0000000000000001E-3</v>
      </c>
      <c r="J167" s="194">
        <f t="shared" si="118"/>
        <v>0.47699999999999998</v>
      </c>
      <c r="K167" s="204">
        <f t="shared" si="126"/>
        <v>1</v>
      </c>
      <c r="L167" s="193">
        <f t="shared" si="119"/>
        <v>-1500.2</v>
      </c>
      <c r="M167" s="194">
        <f t="shared" si="123"/>
        <v>0.39600000000000002</v>
      </c>
      <c r="N167" s="203">
        <f>H167-G167</f>
        <v>4.8</v>
      </c>
    </row>
    <row r="168" spans="1:14" x14ac:dyDescent="0.2">
      <c r="A168" s="90"/>
      <c r="B168" s="91" t="s">
        <v>170</v>
      </c>
      <c r="C168" s="91"/>
      <c r="D168" s="92"/>
      <c r="E168" s="92"/>
      <c r="F168" s="92"/>
      <c r="G168" s="92"/>
      <c r="H168" s="92"/>
      <c r="I168" s="152"/>
      <c r="J168" s="194"/>
      <c r="K168" s="204"/>
      <c r="L168" s="193"/>
      <c r="M168" s="194"/>
      <c r="N168" s="203"/>
    </row>
    <row r="169" spans="1:14" ht="27" x14ac:dyDescent="0.2">
      <c r="A169" s="84" t="s">
        <v>252</v>
      </c>
      <c r="B169" s="85" t="s">
        <v>278</v>
      </c>
      <c r="C169" s="92">
        <v>12653.5</v>
      </c>
      <c r="D169" s="92">
        <v>12610.2</v>
      </c>
      <c r="E169" s="92">
        <v>8514.6</v>
      </c>
      <c r="F169" s="92">
        <v>2610.3000000000002</v>
      </c>
      <c r="G169" s="92">
        <v>2920.1</v>
      </c>
      <c r="H169" s="92">
        <v>2610.3000000000002</v>
      </c>
      <c r="I169" s="152">
        <f t="shared" ref="I169:I175" si="127">H169/$H$227</f>
        <v>1.6E-2</v>
      </c>
      <c r="J169" s="194">
        <f>H169/E169</f>
        <v>0.307</v>
      </c>
      <c r="K169" s="204">
        <f t="shared" si="126"/>
        <v>1</v>
      </c>
      <c r="L169" s="193">
        <f t="shared" ref="L169:L175" si="128">H169-D169</f>
        <v>-9999.9</v>
      </c>
      <c r="M169" s="194">
        <f t="shared" ref="M169:M175" si="129">H169/D169</f>
        <v>0.20699999999999999</v>
      </c>
      <c r="N169" s="203">
        <f>H169-G169</f>
        <v>-309.8</v>
      </c>
    </row>
    <row r="170" spans="1:14" ht="27" x14ac:dyDescent="0.2">
      <c r="A170" s="84" t="s">
        <v>252</v>
      </c>
      <c r="B170" s="85" t="s">
        <v>279</v>
      </c>
      <c r="C170" s="92">
        <v>1400</v>
      </c>
      <c r="D170" s="92">
        <v>1400</v>
      </c>
      <c r="E170" s="92"/>
      <c r="F170" s="92">
        <v>0</v>
      </c>
      <c r="G170" s="92">
        <f>E170</f>
        <v>0</v>
      </c>
      <c r="H170" s="92">
        <f>F170</f>
        <v>0</v>
      </c>
      <c r="I170" s="152">
        <f t="shared" si="127"/>
        <v>0</v>
      </c>
      <c r="J170" s="194"/>
      <c r="K170" s="204">
        <v>0</v>
      </c>
      <c r="L170" s="193">
        <f t="shared" si="128"/>
        <v>-1400</v>
      </c>
      <c r="M170" s="194">
        <f t="shared" si="129"/>
        <v>0</v>
      </c>
      <c r="N170" s="203">
        <f>H170-G170</f>
        <v>0</v>
      </c>
    </row>
    <row r="171" spans="1:14" x14ac:dyDescent="0.2">
      <c r="A171" s="84" t="s">
        <v>253</v>
      </c>
      <c r="B171" s="85" t="s">
        <v>156</v>
      </c>
      <c r="C171" s="92">
        <v>53.4</v>
      </c>
      <c r="D171" s="92">
        <v>53.4</v>
      </c>
      <c r="E171" s="92">
        <v>39.1</v>
      </c>
      <c r="F171" s="92">
        <v>12</v>
      </c>
      <c r="G171" s="92">
        <v>12.3</v>
      </c>
      <c r="H171" s="92">
        <f t="shared" ref="H171" si="130">F171</f>
        <v>12</v>
      </c>
      <c r="I171" s="152">
        <f t="shared" si="127"/>
        <v>0</v>
      </c>
      <c r="J171" s="194">
        <f>H171/E171</f>
        <v>0.307</v>
      </c>
      <c r="K171" s="204">
        <f t="shared" si="126"/>
        <v>1</v>
      </c>
      <c r="L171" s="193">
        <f t="shared" si="128"/>
        <v>-41.4</v>
      </c>
      <c r="M171" s="194">
        <f t="shared" si="129"/>
        <v>0.22500000000000001</v>
      </c>
      <c r="N171" s="203">
        <f t="shared" ref="N171:N174" si="131">H171-G171</f>
        <v>-0.3</v>
      </c>
    </row>
    <row r="172" spans="1:14" x14ac:dyDescent="0.2">
      <c r="A172" s="84" t="s">
        <v>254</v>
      </c>
      <c r="B172" s="85" t="s">
        <v>98</v>
      </c>
      <c r="C172" s="92">
        <v>655.29999999999995</v>
      </c>
      <c r="D172" s="92">
        <v>655.29999999999995</v>
      </c>
      <c r="E172" s="92">
        <v>477.9</v>
      </c>
      <c r="F172" s="92">
        <v>366.1</v>
      </c>
      <c r="G172" s="92">
        <v>212.8</v>
      </c>
      <c r="H172" s="92">
        <v>366.1</v>
      </c>
      <c r="I172" s="152">
        <f t="shared" si="127"/>
        <v>2E-3</v>
      </c>
      <c r="J172" s="194">
        <f>H172/E172</f>
        <v>0.76600000000000001</v>
      </c>
      <c r="K172" s="204">
        <f t="shared" si="126"/>
        <v>1</v>
      </c>
      <c r="L172" s="193">
        <f t="shared" si="128"/>
        <v>-289.2</v>
      </c>
      <c r="M172" s="194">
        <f t="shared" si="129"/>
        <v>0.55900000000000005</v>
      </c>
      <c r="N172" s="203">
        <f t="shared" si="131"/>
        <v>153.30000000000001</v>
      </c>
    </row>
    <row r="173" spans="1:14" x14ac:dyDescent="0.2">
      <c r="A173" s="84" t="s">
        <v>255</v>
      </c>
      <c r="B173" s="85" t="s">
        <v>154</v>
      </c>
      <c r="C173" s="92">
        <v>167.7</v>
      </c>
      <c r="D173" s="92">
        <v>167.7</v>
      </c>
      <c r="E173" s="92">
        <v>16.8</v>
      </c>
      <c r="F173" s="92">
        <v>0</v>
      </c>
      <c r="G173" s="92">
        <v>30.6</v>
      </c>
      <c r="H173" s="92">
        <v>0</v>
      </c>
      <c r="I173" s="152">
        <f t="shared" si="127"/>
        <v>0</v>
      </c>
      <c r="J173" s="194">
        <v>0</v>
      </c>
      <c r="K173" s="204">
        <v>0</v>
      </c>
      <c r="L173" s="193">
        <f t="shared" si="128"/>
        <v>-167.7</v>
      </c>
      <c r="M173" s="194">
        <f t="shared" si="129"/>
        <v>0</v>
      </c>
      <c r="N173" s="203">
        <f t="shared" si="131"/>
        <v>-30.6</v>
      </c>
    </row>
    <row r="174" spans="1:14" x14ac:dyDescent="0.2">
      <c r="A174" s="84"/>
      <c r="B174" s="85" t="s">
        <v>280</v>
      </c>
      <c r="C174" s="92">
        <v>204.4</v>
      </c>
      <c r="D174" s="92">
        <v>247.7</v>
      </c>
      <c r="E174" s="92">
        <v>82.9</v>
      </c>
      <c r="F174" s="92">
        <v>75.2</v>
      </c>
      <c r="G174" s="92">
        <v>22.7</v>
      </c>
      <c r="H174" s="92">
        <v>75.2</v>
      </c>
      <c r="I174" s="152">
        <f t="shared" si="127"/>
        <v>0</v>
      </c>
      <c r="J174" s="194">
        <f t="shared" ref="J174:J186" si="132">H174/E174</f>
        <v>0.90700000000000003</v>
      </c>
      <c r="K174" s="204">
        <f t="shared" si="126"/>
        <v>1</v>
      </c>
      <c r="L174" s="193">
        <f t="shared" si="128"/>
        <v>-172.5</v>
      </c>
      <c r="M174" s="194">
        <f t="shared" si="129"/>
        <v>0.30399999999999999</v>
      </c>
      <c r="N174" s="203">
        <f t="shared" si="131"/>
        <v>52.5</v>
      </c>
    </row>
    <row r="175" spans="1:14" ht="13.5" hidden="1" customHeight="1" x14ac:dyDescent="0.2">
      <c r="A175" s="15">
        <v>612</v>
      </c>
      <c r="B175" s="7" t="s">
        <v>94</v>
      </c>
      <c r="C175" s="86"/>
      <c r="D175" s="100"/>
      <c r="E175" s="100"/>
      <c r="F175" s="100"/>
      <c r="G175" s="100"/>
      <c r="H175" s="100"/>
      <c r="I175" s="151">
        <f t="shared" si="127"/>
        <v>0</v>
      </c>
      <c r="J175" s="161" t="e">
        <f t="shared" si="132"/>
        <v>#DIV/0!</v>
      </c>
      <c r="K175" s="204" t="e">
        <f t="shared" si="126"/>
        <v>#DIV/0!</v>
      </c>
      <c r="L175" s="193">
        <f t="shared" si="128"/>
        <v>0</v>
      </c>
      <c r="M175" s="194" t="e">
        <f t="shared" si="129"/>
        <v>#DIV/0!</v>
      </c>
      <c r="N175" s="203" t="e">
        <f>H175-#REF!</f>
        <v>#REF!</v>
      </c>
    </row>
    <row r="176" spans="1:14" ht="13.5" hidden="1" customHeight="1" x14ac:dyDescent="0.2">
      <c r="A176" s="125"/>
      <c r="B176" s="126" t="s">
        <v>27</v>
      </c>
      <c r="C176" s="87"/>
      <c r="D176" s="148"/>
      <c r="E176" s="148"/>
      <c r="F176" s="148"/>
      <c r="G176" s="148"/>
      <c r="H176" s="148"/>
      <c r="I176" s="151"/>
      <c r="J176" s="161" t="e">
        <f t="shared" si="132"/>
        <v>#DIV/0!</v>
      </c>
      <c r="K176" s="204" t="e">
        <f t="shared" si="126"/>
        <v>#DIV/0!</v>
      </c>
      <c r="L176" s="193"/>
      <c r="M176" s="194"/>
      <c r="N176" s="203"/>
    </row>
    <row r="177" spans="1:14" ht="27" hidden="1" customHeight="1" x14ac:dyDescent="0.2">
      <c r="A177" s="125"/>
      <c r="B177" s="126" t="s">
        <v>158</v>
      </c>
      <c r="C177" s="87"/>
      <c r="D177" s="148"/>
      <c r="E177" s="148"/>
      <c r="F177" s="148"/>
      <c r="G177" s="148"/>
      <c r="H177" s="148"/>
      <c r="I177" s="151">
        <f t="shared" ref="I177:I186" si="133">H177/$H$227</f>
        <v>0</v>
      </c>
      <c r="J177" s="161" t="e">
        <f t="shared" si="132"/>
        <v>#DIV/0!</v>
      </c>
      <c r="K177" s="204" t="e">
        <f t="shared" si="126"/>
        <v>#DIV/0!</v>
      </c>
      <c r="L177" s="193">
        <f t="shared" ref="L177:L184" si="134">H177-D177</f>
        <v>0</v>
      </c>
      <c r="M177" s="194" t="e">
        <f t="shared" ref="M177:M184" si="135">H177/D177</f>
        <v>#DIV/0!</v>
      </c>
      <c r="N177" s="203" t="e">
        <f>H177-#REF!</f>
        <v>#REF!</v>
      </c>
    </row>
    <row r="178" spans="1:14" hidden="1" x14ac:dyDescent="0.2">
      <c r="A178" s="14"/>
      <c r="B178" s="233" t="s">
        <v>281</v>
      </c>
      <c r="C178" s="140">
        <v>0</v>
      </c>
      <c r="D178" s="148">
        <v>0</v>
      </c>
      <c r="E178" s="148">
        <v>1199.9000000000001</v>
      </c>
      <c r="F178" s="148">
        <v>0</v>
      </c>
      <c r="G178" s="238">
        <v>0</v>
      </c>
      <c r="H178" s="238">
        <v>0</v>
      </c>
      <c r="I178" s="151">
        <f t="shared" si="133"/>
        <v>0</v>
      </c>
      <c r="J178" s="194">
        <f t="shared" si="132"/>
        <v>0</v>
      </c>
      <c r="K178" s="204">
        <v>0</v>
      </c>
      <c r="L178" s="193">
        <f t="shared" si="134"/>
        <v>0</v>
      </c>
      <c r="M178" s="194">
        <v>0</v>
      </c>
      <c r="N178" s="203">
        <f>H178-G178</f>
        <v>0</v>
      </c>
    </row>
    <row r="179" spans="1:14" x14ac:dyDescent="0.2">
      <c r="A179" s="14"/>
      <c r="B179" s="233" t="s">
        <v>282</v>
      </c>
      <c r="C179" s="140">
        <v>38.200000000000003</v>
      </c>
      <c r="D179" s="148">
        <v>38.200000000000003</v>
      </c>
      <c r="E179" s="148"/>
      <c r="F179" s="148">
        <v>0</v>
      </c>
      <c r="G179" s="238">
        <v>0</v>
      </c>
      <c r="H179" s="238">
        <v>0</v>
      </c>
      <c r="I179" s="151">
        <f t="shared" si="133"/>
        <v>0</v>
      </c>
      <c r="J179" s="194"/>
      <c r="K179" s="204">
        <v>0</v>
      </c>
      <c r="L179" s="193">
        <f t="shared" si="134"/>
        <v>-38.200000000000003</v>
      </c>
      <c r="M179" s="194">
        <f t="shared" si="135"/>
        <v>0</v>
      </c>
      <c r="N179" s="203">
        <f>H179-G179</f>
        <v>0</v>
      </c>
    </row>
    <row r="180" spans="1:14" s="22" customFormat="1" x14ac:dyDescent="0.2">
      <c r="A180" s="65" t="s">
        <v>249</v>
      </c>
      <c r="B180" s="71" t="s">
        <v>250</v>
      </c>
      <c r="C180" s="66">
        <f>C181</f>
        <v>773</v>
      </c>
      <c r="D180" s="66">
        <f>D181</f>
        <v>773</v>
      </c>
      <c r="E180" s="66">
        <f t="shared" ref="E180:F180" si="136">E181</f>
        <v>0</v>
      </c>
      <c r="F180" s="66">
        <f t="shared" si="136"/>
        <v>211</v>
      </c>
      <c r="G180" s="66">
        <f t="shared" ref="G180:H180" si="137">G181</f>
        <v>173.1</v>
      </c>
      <c r="H180" s="66">
        <f t="shared" si="137"/>
        <v>211</v>
      </c>
      <c r="I180" s="67">
        <f t="shared" si="133"/>
        <v>1E-3</v>
      </c>
      <c r="J180" s="161"/>
      <c r="K180" s="161">
        <f t="shared" si="126"/>
        <v>1</v>
      </c>
      <c r="L180" s="162">
        <f t="shared" si="134"/>
        <v>-562</v>
      </c>
      <c r="M180" s="161">
        <f t="shared" si="135"/>
        <v>0.27300000000000002</v>
      </c>
      <c r="N180" s="163">
        <f>H180-G180</f>
        <v>37.9</v>
      </c>
    </row>
    <row r="181" spans="1:14" x14ac:dyDescent="0.2">
      <c r="A181" s="14"/>
      <c r="B181" s="7" t="s">
        <v>251</v>
      </c>
      <c r="C181" s="140">
        <v>773</v>
      </c>
      <c r="D181" s="140">
        <v>773</v>
      </c>
      <c r="E181" s="140"/>
      <c r="F181" s="140">
        <v>211</v>
      </c>
      <c r="G181" s="140">
        <v>173.1</v>
      </c>
      <c r="H181" s="140">
        <v>211</v>
      </c>
      <c r="I181" s="143">
        <f t="shared" si="133"/>
        <v>1E-3</v>
      </c>
      <c r="J181" s="159"/>
      <c r="K181" s="204">
        <f t="shared" si="126"/>
        <v>1</v>
      </c>
      <c r="L181" s="193">
        <f t="shared" si="134"/>
        <v>-562</v>
      </c>
      <c r="M181" s="194">
        <f t="shared" si="135"/>
        <v>0.27300000000000002</v>
      </c>
      <c r="N181" s="203">
        <f t="shared" ref="N181" si="138">H181-G181</f>
        <v>37.9</v>
      </c>
    </row>
    <row r="182" spans="1:14" s="22" customFormat="1" x14ac:dyDescent="0.2">
      <c r="A182" s="65" t="s">
        <v>58</v>
      </c>
      <c r="B182" s="69" t="s">
        <v>96</v>
      </c>
      <c r="C182" s="139">
        <f>C183</f>
        <v>79645.5</v>
      </c>
      <c r="D182" s="139">
        <f t="shared" ref="D182:H182" si="139">D183</f>
        <v>86790.3</v>
      </c>
      <c r="E182" s="139">
        <f t="shared" si="139"/>
        <v>50489.5</v>
      </c>
      <c r="F182" s="139">
        <f t="shared" si="139"/>
        <v>24709.1</v>
      </c>
      <c r="G182" s="139">
        <f t="shared" si="139"/>
        <v>18170.5</v>
      </c>
      <c r="H182" s="139">
        <f t="shared" si="139"/>
        <v>24709.1</v>
      </c>
      <c r="I182" s="67">
        <f t="shared" si="133"/>
        <v>0.15</v>
      </c>
      <c r="J182" s="161">
        <f t="shared" si="132"/>
        <v>0.48899999999999999</v>
      </c>
      <c r="K182" s="161">
        <f t="shared" si="126"/>
        <v>1</v>
      </c>
      <c r="L182" s="162">
        <f t="shared" si="134"/>
        <v>-62081.2</v>
      </c>
      <c r="M182" s="161">
        <f t="shared" si="135"/>
        <v>0.28499999999999998</v>
      </c>
      <c r="N182" s="163">
        <f>H182-G182</f>
        <v>6538.6</v>
      </c>
    </row>
    <row r="183" spans="1:14" s="33" customFormat="1" x14ac:dyDescent="0.2">
      <c r="A183" s="88" t="s">
        <v>60</v>
      </c>
      <c r="B183" s="89" t="s">
        <v>59</v>
      </c>
      <c r="C183" s="153">
        <f>C184+C186</f>
        <v>79645.5</v>
      </c>
      <c r="D183" s="153">
        <f>D184+D186</f>
        <v>86790.3</v>
      </c>
      <c r="E183" s="153">
        <f t="shared" ref="E183:G183" si="140">E184+E186</f>
        <v>50489.5</v>
      </c>
      <c r="F183" s="153">
        <f t="shared" si="140"/>
        <v>24709.1</v>
      </c>
      <c r="G183" s="153">
        <f t="shared" si="140"/>
        <v>18170.5</v>
      </c>
      <c r="H183" s="153">
        <f t="shared" ref="H183" si="141">H184+H186</f>
        <v>24709.1</v>
      </c>
      <c r="I183" s="77">
        <f t="shared" si="133"/>
        <v>0.15</v>
      </c>
      <c r="J183" s="161">
        <f t="shared" si="132"/>
        <v>0.48899999999999999</v>
      </c>
      <c r="K183" s="204">
        <f t="shared" si="126"/>
        <v>1</v>
      </c>
      <c r="L183" s="193">
        <f t="shared" si="134"/>
        <v>-62081.2</v>
      </c>
      <c r="M183" s="194">
        <f t="shared" si="135"/>
        <v>0.28499999999999998</v>
      </c>
      <c r="N183" s="203">
        <f>H183-G183</f>
        <v>6538.6</v>
      </c>
    </row>
    <row r="184" spans="1:14" ht="45" customHeight="1" x14ac:dyDescent="0.2">
      <c r="A184" s="15">
        <v>611</v>
      </c>
      <c r="B184" s="7" t="s">
        <v>93</v>
      </c>
      <c r="C184" s="5">
        <v>53108.2</v>
      </c>
      <c r="D184" s="100">
        <v>49491</v>
      </c>
      <c r="E184" s="100">
        <v>29543.5</v>
      </c>
      <c r="F184" s="100">
        <v>11772.3</v>
      </c>
      <c r="G184" s="100">
        <v>9570.2999999999993</v>
      </c>
      <c r="H184" s="100">
        <v>11772.3</v>
      </c>
      <c r="I184" s="151">
        <f t="shared" si="133"/>
        <v>7.1999999999999995E-2</v>
      </c>
      <c r="J184" s="161">
        <f t="shared" si="132"/>
        <v>0.39800000000000002</v>
      </c>
      <c r="K184" s="204">
        <f t="shared" si="126"/>
        <v>1</v>
      </c>
      <c r="L184" s="193">
        <f t="shared" si="134"/>
        <v>-37718.699999999997</v>
      </c>
      <c r="M184" s="194">
        <f t="shared" si="135"/>
        <v>0.23799999999999999</v>
      </c>
      <c r="N184" s="203">
        <f>H184-G184</f>
        <v>2202</v>
      </c>
    </row>
    <row r="185" spans="1:14" ht="13.5" hidden="1" customHeight="1" x14ac:dyDescent="0.2">
      <c r="A185" s="15"/>
      <c r="B185" s="8" t="s">
        <v>97</v>
      </c>
      <c r="C185" s="5"/>
      <c r="D185" s="100"/>
      <c r="E185" s="100"/>
      <c r="F185" s="100">
        <f t="shared" ref="F185:H200" si="142">D185</f>
        <v>0</v>
      </c>
      <c r="G185" s="100">
        <f t="shared" si="142"/>
        <v>0</v>
      </c>
      <c r="H185" s="100">
        <f t="shared" si="142"/>
        <v>0</v>
      </c>
      <c r="I185" s="151">
        <f t="shared" si="133"/>
        <v>0</v>
      </c>
      <c r="J185" s="161" t="e">
        <f t="shared" si="132"/>
        <v>#DIV/0!</v>
      </c>
      <c r="K185" s="161" t="e">
        <f t="shared" si="126"/>
        <v>#DIV/0!</v>
      </c>
      <c r="L185" s="193"/>
      <c r="M185" s="194"/>
      <c r="N185" s="203"/>
    </row>
    <row r="186" spans="1:14" ht="13.5" customHeight="1" x14ac:dyDescent="0.2">
      <c r="A186" s="15">
        <v>612</v>
      </c>
      <c r="B186" s="8" t="s">
        <v>94</v>
      </c>
      <c r="C186" s="5">
        <v>26537.3</v>
      </c>
      <c r="D186" s="100">
        <v>37299.300000000003</v>
      </c>
      <c r="E186" s="100">
        <f>20945.9+0.1</f>
        <v>20946</v>
      </c>
      <c r="F186" s="100">
        <v>12936.8</v>
      </c>
      <c r="G186" s="100">
        <v>8600.2000000000007</v>
      </c>
      <c r="H186" s="100">
        <v>12936.8</v>
      </c>
      <c r="I186" s="151">
        <f t="shared" si="133"/>
        <v>7.9000000000000001E-2</v>
      </c>
      <c r="J186" s="161">
        <f t="shared" si="132"/>
        <v>0.61799999999999999</v>
      </c>
      <c r="K186" s="204">
        <f t="shared" si="126"/>
        <v>1</v>
      </c>
      <c r="L186" s="193">
        <f>H186-D186</f>
        <v>-24362.5</v>
      </c>
      <c r="M186" s="194">
        <f>H186/D186</f>
        <v>0.34699999999999998</v>
      </c>
      <c r="N186" s="203">
        <f>H186-G186</f>
        <v>4336.6000000000004</v>
      </c>
    </row>
    <row r="187" spans="1:14" x14ac:dyDescent="0.2">
      <c r="A187" s="90"/>
      <c r="B187" s="91" t="s">
        <v>170</v>
      </c>
      <c r="C187" s="91"/>
      <c r="D187" s="92"/>
      <c r="E187" s="92"/>
      <c r="F187" s="92"/>
      <c r="G187" s="92"/>
      <c r="H187" s="92"/>
      <c r="I187" s="152"/>
      <c r="J187" s="194"/>
      <c r="K187" s="161"/>
      <c r="L187" s="193"/>
      <c r="M187" s="194"/>
      <c r="N187" s="203"/>
    </row>
    <row r="188" spans="1:14" x14ac:dyDescent="0.2">
      <c r="A188" s="90" t="s">
        <v>252</v>
      </c>
      <c r="B188" s="85" t="s">
        <v>95</v>
      </c>
      <c r="C188" s="86">
        <v>67721.899999999994</v>
      </c>
      <c r="D188" s="92">
        <v>67720.7</v>
      </c>
      <c r="E188" s="92">
        <v>44529.5</v>
      </c>
      <c r="F188" s="92">
        <v>17716</v>
      </c>
      <c r="G188" s="92">
        <v>15866.3</v>
      </c>
      <c r="H188" s="92">
        <v>17716</v>
      </c>
      <c r="I188" s="152">
        <f t="shared" ref="I188:I193" si="143">H188/$H$227</f>
        <v>0.108</v>
      </c>
      <c r="J188" s="194">
        <f t="shared" ref="J188:J196" si="144">H188/E188</f>
        <v>0.39800000000000002</v>
      </c>
      <c r="K188" s="204">
        <f t="shared" si="126"/>
        <v>1</v>
      </c>
      <c r="L188" s="193">
        <f t="shared" ref="L188:L193" si="145">H188-D188</f>
        <v>-50004.7</v>
      </c>
      <c r="M188" s="194">
        <f t="shared" ref="M188:M193" si="146">H188/D188</f>
        <v>0.26200000000000001</v>
      </c>
      <c r="N188" s="203">
        <f>H188-G188</f>
        <v>1849.7</v>
      </c>
    </row>
    <row r="189" spans="1:14" x14ac:dyDescent="0.2">
      <c r="A189" s="90" t="s">
        <v>253</v>
      </c>
      <c r="B189" s="85" t="s">
        <v>157</v>
      </c>
      <c r="C189" s="86">
        <v>338.4</v>
      </c>
      <c r="D189" s="92">
        <v>368.2</v>
      </c>
      <c r="E189" s="92">
        <v>201</v>
      </c>
      <c r="F189" s="92">
        <v>65.3</v>
      </c>
      <c r="G189" s="92">
        <v>53.5</v>
      </c>
      <c r="H189" s="92">
        <v>65.3</v>
      </c>
      <c r="I189" s="152">
        <f t="shared" si="143"/>
        <v>0</v>
      </c>
      <c r="J189" s="194">
        <f t="shared" si="144"/>
        <v>0.32500000000000001</v>
      </c>
      <c r="K189" s="204">
        <f t="shared" si="126"/>
        <v>1</v>
      </c>
      <c r="L189" s="193">
        <f t="shared" si="145"/>
        <v>-302.89999999999998</v>
      </c>
      <c r="M189" s="194">
        <f t="shared" si="146"/>
        <v>0.17699999999999999</v>
      </c>
      <c r="N189" s="203">
        <f t="shared" ref="N189:N192" si="147">H189-G189</f>
        <v>11.8</v>
      </c>
    </row>
    <row r="190" spans="1:14" x14ac:dyDescent="0.2">
      <c r="A190" s="84" t="s">
        <v>254</v>
      </c>
      <c r="B190" s="85" t="s">
        <v>98</v>
      </c>
      <c r="C190" s="86">
        <v>6527.6</v>
      </c>
      <c r="D190" s="92">
        <v>7327.6</v>
      </c>
      <c r="E190" s="92">
        <v>4385.8999999999996</v>
      </c>
      <c r="F190" s="92">
        <v>3077.5</v>
      </c>
      <c r="G190" s="92">
        <v>2032.2</v>
      </c>
      <c r="H190" s="92">
        <v>3077.5</v>
      </c>
      <c r="I190" s="152">
        <f t="shared" si="143"/>
        <v>1.9E-2</v>
      </c>
      <c r="J190" s="194">
        <f t="shared" si="144"/>
        <v>0.70199999999999996</v>
      </c>
      <c r="K190" s="204">
        <f t="shared" si="126"/>
        <v>1</v>
      </c>
      <c r="L190" s="193">
        <f t="shared" si="145"/>
        <v>-4250.1000000000004</v>
      </c>
      <c r="M190" s="194">
        <f t="shared" si="146"/>
        <v>0.42</v>
      </c>
      <c r="N190" s="203">
        <f t="shared" si="147"/>
        <v>1045.3</v>
      </c>
    </row>
    <row r="191" spans="1:14" x14ac:dyDescent="0.2">
      <c r="A191" s="84" t="s">
        <v>255</v>
      </c>
      <c r="B191" s="85" t="s">
        <v>154</v>
      </c>
      <c r="C191" s="86">
        <v>1468</v>
      </c>
      <c r="D191" s="92">
        <v>1468</v>
      </c>
      <c r="E191" s="92">
        <v>221.4</v>
      </c>
      <c r="F191" s="92">
        <v>0</v>
      </c>
      <c r="G191" s="92">
        <v>10.9</v>
      </c>
      <c r="H191" s="92">
        <v>0</v>
      </c>
      <c r="I191" s="152">
        <f t="shared" si="143"/>
        <v>0</v>
      </c>
      <c r="J191" s="194">
        <f t="shared" si="144"/>
        <v>0</v>
      </c>
      <c r="K191" s="204">
        <v>0</v>
      </c>
      <c r="L191" s="193">
        <f t="shared" si="145"/>
        <v>-1468</v>
      </c>
      <c r="M191" s="194">
        <f t="shared" si="146"/>
        <v>0</v>
      </c>
      <c r="N191" s="203">
        <f t="shared" si="147"/>
        <v>-10.9</v>
      </c>
    </row>
    <row r="192" spans="1:14" x14ac:dyDescent="0.2">
      <c r="A192" s="84"/>
      <c r="B192" s="85" t="s">
        <v>268</v>
      </c>
      <c r="C192" s="86">
        <v>3689.6</v>
      </c>
      <c r="D192" s="92">
        <v>9905.7999999999993</v>
      </c>
      <c r="E192" s="92">
        <f>1151.6+0.1</f>
        <v>1151.7</v>
      </c>
      <c r="F192" s="92">
        <v>3850.3</v>
      </c>
      <c r="G192" s="92">
        <v>207.6</v>
      </c>
      <c r="H192" s="92">
        <v>3850.3</v>
      </c>
      <c r="I192" s="152">
        <f t="shared" si="143"/>
        <v>2.3E-2</v>
      </c>
      <c r="J192" s="194">
        <f t="shared" si="144"/>
        <v>3.343</v>
      </c>
      <c r="K192" s="204">
        <f t="shared" si="126"/>
        <v>1</v>
      </c>
      <c r="L192" s="193">
        <f t="shared" si="145"/>
        <v>-6055.5</v>
      </c>
      <c r="M192" s="194">
        <f t="shared" si="146"/>
        <v>0.38900000000000001</v>
      </c>
      <c r="N192" s="203">
        <f t="shared" si="147"/>
        <v>3642.7</v>
      </c>
    </row>
    <row r="193" spans="1:15" ht="13.5" hidden="1" customHeight="1" x14ac:dyDescent="0.2">
      <c r="A193" s="15">
        <v>612</v>
      </c>
      <c r="B193" s="7" t="s">
        <v>94</v>
      </c>
      <c r="C193" s="5"/>
      <c r="D193" s="100"/>
      <c r="E193" s="100"/>
      <c r="F193" s="100"/>
      <c r="G193" s="100">
        <f t="shared" si="142"/>
        <v>0</v>
      </c>
      <c r="H193" s="100">
        <f t="shared" si="142"/>
        <v>0</v>
      </c>
      <c r="I193" s="151">
        <f t="shared" si="143"/>
        <v>0</v>
      </c>
      <c r="J193" s="161" t="e">
        <f t="shared" si="144"/>
        <v>#DIV/0!</v>
      </c>
      <c r="K193" s="204" t="e">
        <f t="shared" si="126"/>
        <v>#DIV/0!</v>
      </c>
      <c r="L193" s="193">
        <f t="shared" si="145"/>
        <v>0</v>
      </c>
      <c r="M193" s="194" t="e">
        <f t="shared" si="146"/>
        <v>#DIV/0!</v>
      </c>
      <c r="N193" s="203" t="e">
        <f>H193-#REF!</f>
        <v>#REF!</v>
      </c>
    </row>
    <row r="194" spans="1:15" ht="13.5" hidden="1" customHeight="1" x14ac:dyDescent="0.2">
      <c r="A194" s="125"/>
      <c r="B194" s="124" t="s">
        <v>27</v>
      </c>
      <c r="C194" s="86"/>
      <c r="D194" s="100"/>
      <c r="E194" s="100"/>
      <c r="F194" s="100"/>
      <c r="G194" s="100">
        <f t="shared" si="142"/>
        <v>0</v>
      </c>
      <c r="H194" s="100">
        <f t="shared" si="142"/>
        <v>0</v>
      </c>
      <c r="I194" s="151"/>
      <c r="J194" s="161" t="e">
        <f t="shared" si="144"/>
        <v>#DIV/0!</v>
      </c>
      <c r="K194" s="204" t="e">
        <f t="shared" si="126"/>
        <v>#DIV/0!</v>
      </c>
      <c r="L194" s="193"/>
      <c r="M194" s="194"/>
      <c r="N194" s="203"/>
    </row>
    <row r="195" spans="1:15" ht="40.5" hidden="1" customHeight="1" x14ac:dyDescent="0.2">
      <c r="A195" s="125"/>
      <c r="B195" s="124" t="s">
        <v>159</v>
      </c>
      <c r="C195" s="86"/>
      <c r="D195" s="100"/>
      <c r="E195" s="100"/>
      <c r="F195" s="100"/>
      <c r="G195" s="100">
        <f t="shared" si="142"/>
        <v>0</v>
      </c>
      <c r="H195" s="100">
        <f t="shared" si="142"/>
        <v>0</v>
      </c>
      <c r="I195" s="151">
        <f>H195/$H$227</f>
        <v>0</v>
      </c>
      <c r="J195" s="161" t="e">
        <f t="shared" si="144"/>
        <v>#DIV/0!</v>
      </c>
      <c r="K195" s="204" t="e">
        <f t="shared" si="126"/>
        <v>#DIV/0!</v>
      </c>
      <c r="L195" s="193">
        <f t="shared" ref="L195:L207" si="148">H195-D195</f>
        <v>0</v>
      </c>
      <c r="M195" s="194" t="e">
        <f t="shared" ref="M195:M206" si="149">H195/D195</f>
        <v>#DIV/0!</v>
      </c>
      <c r="N195" s="203" t="e">
        <f>H195-#REF!</f>
        <v>#REF!</v>
      </c>
    </row>
    <row r="196" spans="1:15" ht="40.5" x14ac:dyDescent="0.2">
      <c r="A196" s="14"/>
      <c r="B196" s="232" t="s">
        <v>276</v>
      </c>
      <c r="C196" s="140">
        <v>484</v>
      </c>
      <c r="D196" s="148">
        <v>484</v>
      </c>
      <c r="E196" s="148"/>
      <c r="F196" s="148">
        <v>142</v>
      </c>
      <c r="G196" s="100">
        <v>0</v>
      </c>
      <c r="H196" s="100">
        <v>142</v>
      </c>
      <c r="I196" s="151">
        <f>H196/$H$227</f>
        <v>1E-3</v>
      </c>
      <c r="J196" s="194" t="e">
        <f t="shared" si="144"/>
        <v>#DIV/0!</v>
      </c>
      <c r="K196" s="204">
        <f t="shared" si="126"/>
        <v>1</v>
      </c>
      <c r="L196" s="193">
        <f>H196-D196</f>
        <v>-342</v>
      </c>
      <c r="M196" s="194">
        <f t="shared" si="149"/>
        <v>0.29299999999999998</v>
      </c>
      <c r="N196" s="203">
        <f>H196-G196</f>
        <v>142</v>
      </c>
    </row>
    <row r="197" spans="1:15" ht="27" hidden="1" x14ac:dyDescent="0.2">
      <c r="A197" s="125"/>
      <c r="B197" s="232" t="s">
        <v>277</v>
      </c>
      <c r="C197" s="148">
        <v>0</v>
      </c>
      <c r="D197" s="148">
        <v>0</v>
      </c>
      <c r="E197" s="148"/>
      <c r="F197" s="148">
        <v>0</v>
      </c>
      <c r="G197" s="100">
        <f t="shared" si="142"/>
        <v>0</v>
      </c>
      <c r="H197" s="100">
        <f t="shared" si="142"/>
        <v>0</v>
      </c>
      <c r="I197" s="151">
        <f>H197/$H$227</f>
        <v>0</v>
      </c>
      <c r="J197" s="161" t="e">
        <f t="shared" ref="J197:J206" si="150">H197/E197</f>
        <v>#DIV/0!</v>
      </c>
      <c r="K197" s="204" t="e">
        <f t="shared" si="126"/>
        <v>#DIV/0!</v>
      </c>
      <c r="L197" s="193">
        <f t="shared" ref="L197:L200" si="151">H197-D197</f>
        <v>0</v>
      </c>
      <c r="M197" s="194" t="e">
        <f t="shared" si="149"/>
        <v>#DIV/0!</v>
      </c>
      <c r="N197" s="203">
        <f t="shared" ref="N197:N200" si="152">H197-G197</f>
        <v>0</v>
      </c>
    </row>
    <row r="198" spans="1:15" ht="40.5" x14ac:dyDescent="0.2">
      <c r="A198" s="125"/>
      <c r="B198" s="232" t="s">
        <v>302</v>
      </c>
      <c r="C198" s="148">
        <v>0</v>
      </c>
      <c r="D198" s="148">
        <v>2500</v>
      </c>
      <c r="E198" s="148"/>
      <c r="F198" s="148">
        <v>2500</v>
      </c>
      <c r="G198" s="100">
        <v>0</v>
      </c>
      <c r="H198" s="100">
        <v>2500</v>
      </c>
      <c r="I198" s="151">
        <f t="shared" ref="I198:I199" si="153">H198/$H$227</f>
        <v>1.4999999999999999E-2</v>
      </c>
      <c r="J198" s="161"/>
      <c r="K198" s="204">
        <f t="shared" si="126"/>
        <v>1</v>
      </c>
      <c r="L198" s="193">
        <f t="shared" si="151"/>
        <v>0</v>
      </c>
      <c r="M198" s="194">
        <f t="shared" si="149"/>
        <v>1</v>
      </c>
      <c r="N198" s="203">
        <f t="shared" si="152"/>
        <v>2500</v>
      </c>
    </row>
    <row r="199" spans="1:15" ht="30" customHeight="1" x14ac:dyDescent="0.2">
      <c r="A199" s="125"/>
      <c r="B199" s="232" t="s">
        <v>303</v>
      </c>
      <c r="C199" s="148">
        <v>0</v>
      </c>
      <c r="D199" s="148">
        <v>3815</v>
      </c>
      <c r="E199" s="148"/>
      <c r="F199" s="148">
        <v>950.3</v>
      </c>
      <c r="G199" s="100">
        <v>0</v>
      </c>
      <c r="H199" s="100">
        <v>950.3</v>
      </c>
      <c r="I199" s="151">
        <f t="shared" si="153"/>
        <v>6.0000000000000001E-3</v>
      </c>
      <c r="J199" s="161"/>
      <c r="K199" s="204">
        <f t="shared" si="126"/>
        <v>1</v>
      </c>
      <c r="L199" s="193">
        <f t="shared" si="151"/>
        <v>-2864.7</v>
      </c>
      <c r="M199" s="194">
        <f t="shared" si="149"/>
        <v>0.249</v>
      </c>
      <c r="N199" s="203">
        <f t="shared" si="152"/>
        <v>950.3</v>
      </c>
    </row>
    <row r="200" spans="1:15" ht="15.75" customHeight="1" x14ac:dyDescent="0.2">
      <c r="A200" s="14"/>
      <c r="B200" s="232" t="s">
        <v>275</v>
      </c>
      <c r="C200" s="140">
        <v>974</v>
      </c>
      <c r="D200" s="148">
        <v>974</v>
      </c>
      <c r="E200" s="148"/>
      <c r="F200" s="148">
        <v>0</v>
      </c>
      <c r="G200" s="100">
        <f t="shared" si="142"/>
        <v>0</v>
      </c>
      <c r="H200" s="100">
        <f t="shared" si="142"/>
        <v>0</v>
      </c>
      <c r="I200" s="151">
        <f t="shared" ref="I200:I207" si="154">H200/$H$227</f>
        <v>0</v>
      </c>
      <c r="J200" s="161"/>
      <c r="K200" s="204">
        <v>0</v>
      </c>
      <c r="L200" s="193">
        <f t="shared" si="151"/>
        <v>-974</v>
      </c>
      <c r="M200" s="194">
        <f t="shared" si="149"/>
        <v>0</v>
      </c>
      <c r="N200" s="203">
        <f t="shared" si="152"/>
        <v>0</v>
      </c>
    </row>
    <row r="201" spans="1:15" s="22" customFormat="1" x14ac:dyDescent="0.2">
      <c r="A201" s="65" t="s">
        <v>99</v>
      </c>
      <c r="B201" s="69" t="s">
        <v>100</v>
      </c>
      <c r="C201" s="160">
        <f>C202</f>
        <v>561.29999999999995</v>
      </c>
      <c r="D201" s="160">
        <f t="shared" ref="D201:H201" si="155">D202</f>
        <v>561.29999999999995</v>
      </c>
      <c r="E201" s="160">
        <f t="shared" si="155"/>
        <v>398.1</v>
      </c>
      <c r="F201" s="160">
        <f t="shared" si="155"/>
        <v>140.19999999999999</v>
      </c>
      <c r="G201" s="160">
        <f t="shared" si="155"/>
        <v>133.1</v>
      </c>
      <c r="H201" s="160">
        <f t="shared" si="155"/>
        <v>140.19999999999999</v>
      </c>
      <c r="I201" s="161">
        <f t="shared" si="154"/>
        <v>1E-3</v>
      </c>
      <c r="J201" s="161">
        <f t="shared" si="150"/>
        <v>0.35199999999999998</v>
      </c>
      <c r="K201" s="161">
        <f t="shared" si="126"/>
        <v>1</v>
      </c>
      <c r="L201" s="162">
        <f t="shared" si="148"/>
        <v>-421.1</v>
      </c>
      <c r="M201" s="161">
        <f t="shared" si="149"/>
        <v>0.25</v>
      </c>
      <c r="N201" s="163">
        <f t="shared" ref="N201:N207" si="156">H201-G201</f>
        <v>7.1</v>
      </c>
    </row>
    <row r="202" spans="1:15" s="33" customFormat="1" x14ac:dyDescent="0.2">
      <c r="A202" s="14" t="s">
        <v>61</v>
      </c>
      <c r="B202" s="16" t="s">
        <v>62</v>
      </c>
      <c r="C202" s="141">
        <v>561.29999999999995</v>
      </c>
      <c r="D202" s="147">
        <v>561.29999999999995</v>
      </c>
      <c r="E202" s="147">
        <v>398.1</v>
      </c>
      <c r="F202" s="147">
        <v>140.19999999999999</v>
      </c>
      <c r="G202" s="147">
        <v>133.1</v>
      </c>
      <c r="H202" s="147">
        <v>140.19999999999999</v>
      </c>
      <c r="I202" s="159">
        <f t="shared" si="154"/>
        <v>1E-3</v>
      </c>
      <c r="J202" s="161">
        <f t="shared" si="150"/>
        <v>0.35199999999999998</v>
      </c>
      <c r="K202" s="204">
        <f t="shared" si="126"/>
        <v>1</v>
      </c>
      <c r="L202" s="193">
        <f t="shared" si="148"/>
        <v>-421.1</v>
      </c>
      <c r="M202" s="194">
        <f t="shared" si="149"/>
        <v>0.25</v>
      </c>
      <c r="N202" s="203">
        <f t="shared" si="156"/>
        <v>7.1</v>
      </c>
    </row>
    <row r="203" spans="1:15" s="22" customFormat="1" x14ac:dyDescent="0.2">
      <c r="A203" s="65" t="s">
        <v>101</v>
      </c>
      <c r="B203" s="69" t="s">
        <v>49</v>
      </c>
      <c r="C203" s="68">
        <f t="shared" ref="C203:E203" si="157">C204+C221</f>
        <v>16811.099999999999</v>
      </c>
      <c r="D203" s="68">
        <f t="shared" si="157"/>
        <v>17246.3</v>
      </c>
      <c r="E203" s="68">
        <f t="shared" si="157"/>
        <v>9657</v>
      </c>
      <c r="F203" s="68">
        <f>F204+F221</f>
        <v>4143.5</v>
      </c>
      <c r="G203" s="68">
        <f>G204+G221</f>
        <v>4285</v>
      </c>
      <c r="H203" s="68">
        <f>H204+H221</f>
        <v>4143.5</v>
      </c>
      <c r="I203" s="67">
        <f t="shared" si="154"/>
        <v>2.5000000000000001E-2</v>
      </c>
      <c r="J203" s="161">
        <f t="shared" si="150"/>
        <v>0.42899999999999999</v>
      </c>
      <c r="K203" s="161">
        <f t="shared" si="126"/>
        <v>1</v>
      </c>
      <c r="L203" s="162">
        <f t="shared" si="148"/>
        <v>-13102.8</v>
      </c>
      <c r="M203" s="161">
        <f t="shared" si="149"/>
        <v>0.24</v>
      </c>
      <c r="N203" s="163">
        <f t="shared" si="156"/>
        <v>-141.5</v>
      </c>
    </row>
    <row r="204" spans="1:15" s="33" customFormat="1" x14ac:dyDescent="0.2">
      <c r="A204" s="88" t="s">
        <v>73</v>
      </c>
      <c r="B204" s="130" t="s">
        <v>175</v>
      </c>
      <c r="C204" s="154">
        <f t="shared" ref="C204:F204" si="158">C205+C206+C220+C207</f>
        <v>16811.099999999999</v>
      </c>
      <c r="D204" s="154">
        <f t="shared" si="158"/>
        <v>17246.3</v>
      </c>
      <c r="E204" s="154">
        <f t="shared" si="158"/>
        <v>9518.2999999999993</v>
      </c>
      <c r="F204" s="154">
        <f t="shared" si="158"/>
        <v>4143.5</v>
      </c>
      <c r="G204" s="154">
        <f>G205+G206+G220+G207</f>
        <v>4285</v>
      </c>
      <c r="H204" s="154">
        <f>H205+H206+H220+H207</f>
        <v>4143.5</v>
      </c>
      <c r="I204" s="77">
        <f t="shared" si="154"/>
        <v>2.5000000000000001E-2</v>
      </c>
      <c r="J204" s="161">
        <f t="shared" si="150"/>
        <v>0.435</v>
      </c>
      <c r="K204" s="204">
        <f t="shared" si="126"/>
        <v>1</v>
      </c>
      <c r="L204" s="193">
        <f t="shared" si="148"/>
        <v>-13102.8</v>
      </c>
      <c r="M204" s="194">
        <f t="shared" si="149"/>
        <v>0.24</v>
      </c>
      <c r="N204" s="205">
        <f t="shared" si="156"/>
        <v>-141.5</v>
      </c>
    </row>
    <row r="205" spans="1:15" ht="40.5" x14ac:dyDescent="0.2">
      <c r="A205" s="15">
        <v>611</v>
      </c>
      <c r="B205" s="7" t="s">
        <v>93</v>
      </c>
      <c r="C205" s="5">
        <v>14342.4</v>
      </c>
      <c r="D205" s="100">
        <v>14064.7</v>
      </c>
      <c r="E205" s="100">
        <v>7137.3</v>
      </c>
      <c r="F205" s="100">
        <v>3068.2</v>
      </c>
      <c r="G205" s="100">
        <v>2852.9</v>
      </c>
      <c r="H205" s="100">
        <v>3068.2</v>
      </c>
      <c r="I205" s="151">
        <f t="shared" si="154"/>
        <v>1.9E-2</v>
      </c>
      <c r="J205" s="194">
        <f t="shared" si="150"/>
        <v>0.43</v>
      </c>
      <c r="K205" s="204">
        <f t="shared" si="126"/>
        <v>1</v>
      </c>
      <c r="L205" s="193">
        <f t="shared" si="148"/>
        <v>-10996.5</v>
      </c>
      <c r="M205" s="194">
        <f t="shared" si="149"/>
        <v>0.218</v>
      </c>
      <c r="N205" s="203">
        <f t="shared" si="156"/>
        <v>215.3</v>
      </c>
    </row>
    <row r="206" spans="1:15" x14ac:dyDescent="0.2">
      <c r="A206" s="15">
        <v>612</v>
      </c>
      <c r="B206" s="7" t="s">
        <v>94</v>
      </c>
      <c r="C206" s="5">
        <v>2468.6999999999998</v>
      </c>
      <c r="D206" s="100">
        <v>3181.6</v>
      </c>
      <c r="E206" s="100">
        <f>1915.2+350</f>
        <v>2265.1999999999998</v>
      </c>
      <c r="F206" s="100">
        <v>1075.3</v>
      </c>
      <c r="G206" s="100">
        <v>1432.1</v>
      </c>
      <c r="H206" s="100">
        <v>1075.3</v>
      </c>
      <c r="I206" s="151">
        <f t="shared" si="154"/>
        <v>7.0000000000000001E-3</v>
      </c>
      <c r="J206" s="194">
        <f t="shared" si="150"/>
        <v>0.47499999999999998</v>
      </c>
      <c r="K206" s="204">
        <f t="shared" si="126"/>
        <v>1</v>
      </c>
      <c r="L206" s="193">
        <f t="shared" si="148"/>
        <v>-2106.3000000000002</v>
      </c>
      <c r="M206" s="194">
        <f t="shared" si="149"/>
        <v>0.33800000000000002</v>
      </c>
      <c r="N206" s="203">
        <f t="shared" si="156"/>
        <v>-356.8</v>
      </c>
    </row>
    <row r="207" spans="1:15" hidden="1" x14ac:dyDescent="0.2">
      <c r="A207" s="15">
        <v>244</v>
      </c>
      <c r="B207" s="7" t="s">
        <v>271</v>
      </c>
      <c r="C207" s="5">
        <v>0</v>
      </c>
      <c r="D207" s="100">
        <v>0</v>
      </c>
      <c r="E207" s="100"/>
      <c r="F207" s="100">
        <v>0</v>
      </c>
      <c r="G207" s="100">
        <f t="shared" ref="F207:H220" si="159">E207</f>
        <v>0</v>
      </c>
      <c r="H207" s="100">
        <f t="shared" si="159"/>
        <v>0</v>
      </c>
      <c r="I207" s="151">
        <f t="shared" si="154"/>
        <v>0</v>
      </c>
      <c r="J207" s="194"/>
      <c r="K207" s="204">
        <v>0</v>
      </c>
      <c r="L207" s="193">
        <f t="shared" si="148"/>
        <v>0</v>
      </c>
      <c r="M207" s="194">
        <v>0</v>
      </c>
      <c r="N207" s="203">
        <f t="shared" si="156"/>
        <v>0</v>
      </c>
    </row>
    <row r="208" spans="1:15" x14ac:dyDescent="0.2">
      <c r="A208" s="90"/>
      <c r="B208" s="91" t="s">
        <v>170</v>
      </c>
      <c r="C208" s="91"/>
      <c r="D208" s="92"/>
      <c r="E208" s="92"/>
      <c r="F208" s="92"/>
      <c r="G208" s="92"/>
      <c r="H208" s="92"/>
      <c r="I208" s="152"/>
      <c r="J208" s="194"/>
      <c r="K208" s="204"/>
      <c r="L208" s="193"/>
      <c r="M208" s="194"/>
      <c r="N208" s="203"/>
      <c r="O208" s="237"/>
    </row>
    <row r="209" spans="1:14" x14ac:dyDescent="0.2">
      <c r="A209" s="90" t="s">
        <v>252</v>
      </c>
      <c r="B209" s="85" t="s">
        <v>95</v>
      </c>
      <c r="C209" s="86">
        <v>11171.9</v>
      </c>
      <c r="D209" s="92">
        <v>11171.9</v>
      </c>
      <c r="E209" s="92">
        <v>6750</v>
      </c>
      <c r="F209" s="92">
        <v>2466.6</v>
      </c>
      <c r="G209" s="92">
        <v>3042.1</v>
      </c>
      <c r="H209" s="92">
        <v>2466.6</v>
      </c>
      <c r="I209" s="152">
        <f t="shared" ref="I209:I214" si="160">H209/$H$227</f>
        <v>1.4999999999999999E-2</v>
      </c>
      <c r="J209" s="194">
        <f>H209/E209</f>
        <v>0.36499999999999999</v>
      </c>
      <c r="K209" s="204">
        <f t="shared" si="126"/>
        <v>1</v>
      </c>
      <c r="L209" s="193">
        <f t="shared" ref="L209:L214" si="161">H209-D209</f>
        <v>-8705.2999999999993</v>
      </c>
      <c r="M209" s="194">
        <f t="shared" ref="M209:M214" si="162">H209/D209</f>
        <v>0.221</v>
      </c>
      <c r="N209" s="203">
        <f>H209-G209</f>
        <v>-575.5</v>
      </c>
    </row>
    <row r="210" spans="1:14" x14ac:dyDescent="0.2">
      <c r="A210" s="90" t="s">
        <v>253</v>
      </c>
      <c r="B210" s="85" t="s">
        <v>157</v>
      </c>
      <c r="C210" s="86">
        <v>30</v>
      </c>
      <c r="D210" s="92">
        <v>30</v>
      </c>
      <c r="E210" s="92">
        <v>18.2</v>
      </c>
      <c r="F210" s="92">
        <v>2.8</v>
      </c>
      <c r="G210" s="92">
        <v>2.8</v>
      </c>
      <c r="H210" s="92">
        <v>2.8</v>
      </c>
      <c r="I210" s="152">
        <f t="shared" si="160"/>
        <v>0</v>
      </c>
      <c r="J210" s="194">
        <f>H210/E210</f>
        <v>0.154</v>
      </c>
      <c r="K210" s="204">
        <f t="shared" si="126"/>
        <v>1</v>
      </c>
      <c r="L210" s="193">
        <f t="shared" si="161"/>
        <v>-27.2</v>
      </c>
      <c r="M210" s="194">
        <f t="shared" si="162"/>
        <v>9.2999999999999999E-2</v>
      </c>
      <c r="N210" s="203">
        <f t="shared" ref="N210:N213" si="163">H210-G210</f>
        <v>0</v>
      </c>
    </row>
    <row r="211" spans="1:14" x14ac:dyDescent="0.2">
      <c r="A211" s="84" t="s">
        <v>254</v>
      </c>
      <c r="B211" s="85" t="s">
        <v>98</v>
      </c>
      <c r="C211" s="86">
        <v>2833</v>
      </c>
      <c r="D211" s="92">
        <v>3268.2</v>
      </c>
      <c r="E211" s="92">
        <v>2169.6999999999998</v>
      </c>
      <c r="F211" s="92">
        <v>1481.3</v>
      </c>
      <c r="G211" s="92">
        <v>859.4</v>
      </c>
      <c r="H211" s="92">
        <v>1481.3</v>
      </c>
      <c r="I211" s="152">
        <f t="shared" si="160"/>
        <v>8.9999999999999993E-3</v>
      </c>
      <c r="J211" s="194">
        <f>H211/E211</f>
        <v>0.68300000000000005</v>
      </c>
      <c r="K211" s="204">
        <f t="shared" si="126"/>
        <v>1</v>
      </c>
      <c r="L211" s="193">
        <f t="shared" si="161"/>
        <v>-1786.9</v>
      </c>
      <c r="M211" s="194">
        <f t="shared" si="162"/>
        <v>0.45300000000000001</v>
      </c>
      <c r="N211" s="203">
        <f t="shared" si="163"/>
        <v>621.9</v>
      </c>
    </row>
    <row r="212" spans="1:14" x14ac:dyDescent="0.2">
      <c r="A212" s="84" t="s">
        <v>255</v>
      </c>
      <c r="B212" s="85" t="s">
        <v>154</v>
      </c>
      <c r="C212" s="86">
        <v>265.8</v>
      </c>
      <c r="D212" s="92">
        <v>265.8</v>
      </c>
      <c r="E212" s="92">
        <v>42.3</v>
      </c>
      <c r="F212" s="92">
        <v>0</v>
      </c>
      <c r="G212" s="92">
        <v>44.7</v>
      </c>
      <c r="H212" s="92">
        <v>0</v>
      </c>
      <c r="I212" s="152">
        <f t="shared" si="160"/>
        <v>0</v>
      </c>
      <c r="J212" s="194">
        <v>0</v>
      </c>
      <c r="K212" s="204">
        <v>0</v>
      </c>
      <c r="L212" s="193">
        <f t="shared" si="161"/>
        <v>-265.8</v>
      </c>
      <c r="M212" s="194">
        <f t="shared" si="162"/>
        <v>0</v>
      </c>
      <c r="N212" s="203">
        <f t="shared" si="163"/>
        <v>-44.7</v>
      </c>
    </row>
    <row r="213" spans="1:14" x14ac:dyDescent="0.2">
      <c r="A213" s="84"/>
      <c r="B213" s="85" t="s">
        <v>268</v>
      </c>
      <c r="C213" s="86">
        <v>2510.4</v>
      </c>
      <c r="D213" s="92">
        <v>2510.4</v>
      </c>
      <c r="E213" s="92">
        <v>422.3</v>
      </c>
      <c r="F213" s="92">
        <v>192.8</v>
      </c>
      <c r="G213" s="92">
        <v>336</v>
      </c>
      <c r="H213" s="92">
        <v>192.8</v>
      </c>
      <c r="I213" s="152">
        <f t="shared" si="160"/>
        <v>1E-3</v>
      </c>
      <c r="J213" s="194">
        <f t="shared" ref="J213:J226" si="164">H213/E213</f>
        <v>0.45700000000000002</v>
      </c>
      <c r="K213" s="204">
        <f t="shared" si="126"/>
        <v>1</v>
      </c>
      <c r="L213" s="193">
        <f t="shared" si="161"/>
        <v>-2317.6</v>
      </c>
      <c r="M213" s="194">
        <f t="shared" si="162"/>
        <v>7.6999999999999999E-2</v>
      </c>
      <c r="N213" s="203">
        <f t="shared" si="163"/>
        <v>-143.19999999999999</v>
      </c>
    </row>
    <row r="214" spans="1:14" ht="13.5" hidden="1" customHeight="1" x14ac:dyDescent="0.2">
      <c r="A214" s="15"/>
      <c r="B214" s="7" t="s">
        <v>94</v>
      </c>
      <c r="C214" s="86"/>
      <c r="D214" s="134"/>
      <c r="E214" s="134"/>
      <c r="F214" s="100">
        <f t="shared" si="159"/>
        <v>0</v>
      </c>
      <c r="G214" s="100">
        <f t="shared" si="159"/>
        <v>0</v>
      </c>
      <c r="H214" s="100">
        <f t="shared" si="159"/>
        <v>0</v>
      </c>
      <c r="I214" s="138">
        <f t="shared" si="160"/>
        <v>0</v>
      </c>
      <c r="J214" s="161" t="e">
        <f t="shared" si="164"/>
        <v>#DIV/0!</v>
      </c>
      <c r="K214" s="204" t="e">
        <f t="shared" si="126"/>
        <v>#DIV/0!</v>
      </c>
      <c r="L214" s="193">
        <f t="shared" si="161"/>
        <v>0</v>
      </c>
      <c r="M214" s="194" t="e">
        <f t="shared" si="162"/>
        <v>#DIV/0!</v>
      </c>
      <c r="N214" s="203" t="e">
        <f>H214-#REF!</f>
        <v>#REF!</v>
      </c>
    </row>
    <row r="215" spans="1:14" ht="13.5" hidden="1" customHeight="1" x14ac:dyDescent="0.2">
      <c r="A215" s="125"/>
      <c r="B215" s="124" t="s">
        <v>27</v>
      </c>
      <c r="C215" s="86"/>
      <c r="D215" s="134"/>
      <c r="E215" s="134"/>
      <c r="F215" s="100">
        <f t="shared" si="159"/>
        <v>0</v>
      </c>
      <c r="G215" s="100">
        <f t="shared" si="159"/>
        <v>0</v>
      </c>
      <c r="H215" s="100">
        <f t="shared" si="159"/>
        <v>0</v>
      </c>
      <c r="I215" s="138"/>
      <c r="J215" s="161" t="e">
        <f t="shared" si="164"/>
        <v>#DIV/0!</v>
      </c>
      <c r="K215" s="204" t="e">
        <f t="shared" si="126"/>
        <v>#DIV/0!</v>
      </c>
      <c r="L215" s="193"/>
      <c r="M215" s="194"/>
      <c r="N215" s="203"/>
    </row>
    <row r="216" spans="1:14" ht="27" hidden="1" customHeight="1" x14ac:dyDescent="0.2">
      <c r="A216" s="125"/>
      <c r="B216" s="124" t="s">
        <v>158</v>
      </c>
      <c r="C216" s="86"/>
      <c r="D216" s="134"/>
      <c r="E216" s="134"/>
      <c r="F216" s="100">
        <f t="shared" si="159"/>
        <v>0</v>
      </c>
      <c r="G216" s="100">
        <f t="shared" si="159"/>
        <v>0</v>
      </c>
      <c r="H216" s="100">
        <f t="shared" si="159"/>
        <v>0</v>
      </c>
      <c r="I216" s="138">
        <f t="shared" ref="I216:I227" si="165">H216/$H$227</f>
        <v>0</v>
      </c>
      <c r="J216" s="161" t="e">
        <f t="shared" si="164"/>
        <v>#DIV/0!</v>
      </c>
      <c r="K216" s="204" t="e">
        <f t="shared" si="126"/>
        <v>#DIV/0!</v>
      </c>
      <c r="L216" s="193">
        <f t="shared" ref="L216:L227" si="166">H216-D216</f>
        <v>0</v>
      </c>
      <c r="M216" s="194" t="e">
        <f t="shared" ref="M216:M227" si="167">H216/D216</f>
        <v>#DIV/0!</v>
      </c>
      <c r="N216" s="203" t="e">
        <f>H216-#REF!</f>
        <v>#REF!</v>
      </c>
    </row>
    <row r="217" spans="1:14" ht="26.25" customHeight="1" x14ac:dyDescent="0.2">
      <c r="A217" s="174"/>
      <c r="B217" s="231" t="s">
        <v>273</v>
      </c>
      <c r="C217" s="140">
        <v>2100</v>
      </c>
      <c r="D217" s="148">
        <v>2100</v>
      </c>
      <c r="E217" s="148">
        <v>891.6</v>
      </c>
      <c r="F217" s="100">
        <v>192.8</v>
      </c>
      <c r="G217" s="100">
        <v>320.8</v>
      </c>
      <c r="H217" s="100">
        <v>192.8</v>
      </c>
      <c r="I217" s="151">
        <f t="shared" si="165"/>
        <v>1E-3</v>
      </c>
      <c r="J217" s="161">
        <f t="shared" si="164"/>
        <v>0.216</v>
      </c>
      <c r="K217" s="204">
        <f t="shared" si="126"/>
        <v>1</v>
      </c>
      <c r="L217" s="193">
        <f t="shared" si="166"/>
        <v>-1907.2</v>
      </c>
      <c r="M217" s="194">
        <f t="shared" si="167"/>
        <v>9.1999999999999998E-2</v>
      </c>
      <c r="N217" s="203">
        <f t="shared" ref="N217:N227" si="168">H217-G217</f>
        <v>-128</v>
      </c>
    </row>
    <row r="218" spans="1:14" hidden="1" x14ac:dyDescent="0.2">
      <c r="A218" s="174"/>
      <c r="B218" s="231" t="s">
        <v>274</v>
      </c>
      <c r="C218" s="140">
        <v>0</v>
      </c>
      <c r="D218" s="148">
        <v>0</v>
      </c>
      <c r="E218" s="148"/>
      <c r="F218" s="148">
        <v>0</v>
      </c>
      <c r="G218" s="100">
        <f t="shared" si="159"/>
        <v>0</v>
      </c>
      <c r="H218" s="100">
        <f t="shared" si="159"/>
        <v>0</v>
      </c>
      <c r="I218" s="151">
        <f t="shared" si="165"/>
        <v>0</v>
      </c>
      <c r="J218" s="161"/>
      <c r="K218" s="204" t="e">
        <f t="shared" si="126"/>
        <v>#DIV/0!</v>
      </c>
      <c r="L218" s="193">
        <f t="shared" si="166"/>
        <v>0</v>
      </c>
      <c r="M218" s="194">
        <v>0</v>
      </c>
      <c r="N218" s="203">
        <f t="shared" si="168"/>
        <v>0</v>
      </c>
    </row>
    <row r="219" spans="1:14" x14ac:dyDescent="0.2">
      <c r="A219" s="174"/>
      <c r="B219" s="232" t="s">
        <v>275</v>
      </c>
      <c r="C219" s="140">
        <v>184.1</v>
      </c>
      <c r="D219" s="148">
        <v>184.1</v>
      </c>
      <c r="E219" s="148"/>
      <c r="F219" s="148">
        <v>0</v>
      </c>
      <c r="G219" s="100">
        <f t="shared" si="159"/>
        <v>0</v>
      </c>
      <c r="H219" s="100">
        <f t="shared" si="159"/>
        <v>0</v>
      </c>
      <c r="I219" s="151">
        <f t="shared" si="165"/>
        <v>0</v>
      </c>
      <c r="J219" s="161"/>
      <c r="K219" s="204">
        <v>0</v>
      </c>
      <c r="L219" s="193">
        <f t="shared" si="166"/>
        <v>-184.1</v>
      </c>
      <c r="M219" s="194">
        <f t="shared" si="167"/>
        <v>0</v>
      </c>
      <c r="N219" s="203">
        <f t="shared" si="168"/>
        <v>0</v>
      </c>
    </row>
    <row r="220" spans="1:14" ht="67.5" hidden="1" x14ac:dyDescent="0.2">
      <c r="A220" s="14" t="s">
        <v>272</v>
      </c>
      <c r="B220" s="7" t="s">
        <v>269</v>
      </c>
      <c r="C220" s="140">
        <v>0</v>
      </c>
      <c r="D220" s="148">
        <v>0</v>
      </c>
      <c r="E220" s="148">
        <v>115.8</v>
      </c>
      <c r="F220" s="148">
        <v>0</v>
      </c>
      <c r="G220" s="100">
        <v>0</v>
      </c>
      <c r="H220" s="100">
        <f t="shared" si="159"/>
        <v>0</v>
      </c>
      <c r="I220" s="151">
        <f t="shared" si="165"/>
        <v>0</v>
      </c>
      <c r="J220" s="161">
        <v>0</v>
      </c>
      <c r="K220" s="204">
        <v>0</v>
      </c>
      <c r="L220" s="193">
        <f t="shared" si="166"/>
        <v>0</v>
      </c>
      <c r="M220" s="194" t="e">
        <f t="shared" si="167"/>
        <v>#DIV/0!</v>
      </c>
      <c r="N220" s="203">
        <f t="shared" si="168"/>
        <v>0</v>
      </c>
    </row>
    <row r="221" spans="1:14" ht="27" hidden="1" x14ac:dyDescent="0.2">
      <c r="A221" s="65" t="s">
        <v>218</v>
      </c>
      <c r="B221" s="69" t="s">
        <v>219</v>
      </c>
      <c r="C221" s="68">
        <f>C222</f>
        <v>0</v>
      </c>
      <c r="D221" s="68">
        <f>D222</f>
        <v>0</v>
      </c>
      <c r="E221" s="68">
        <f t="shared" ref="E221:F221" si="169">E222</f>
        <v>138.69999999999999</v>
      </c>
      <c r="F221" s="68">
        <f t="shared" si="169"/>
        <v>0</v>
      </c>
      <c r="G221" s="68">
        <f>G222</f>
        <v>0</v>
      </c>
      <c r="H221" s="68">
        <f>H222</f>
        <v>0</v>
      </c>
      <c r="I221" s="67">
        <f t="shared" si="165"/>
        <v>0</v>
      </c>
      <c r="J221" s="161">
        <f t="shared" ref="J221" si="170">H221/E221</f>
        <v>0</v>
      </c>
      <c r="K221" s="161">
        <v>0</v>
      </c>
      <c r="L221" s="162">
        <f t="shared" si="166"/>
        <v>0</v>
      </c>
      <c r="M221" s="161">
        <v>0</v>
      </c>
      <c r="N221" s="163">
        <f>H221-G221</f>
        <v>0</v>
      </c>
    </row>
    <row r="222" spans="1:14" ht="54" hidden="1" x14ac:dyDescent="0.2">
      <c r="A222" s="174"/>
      <c r="B222" s="124" t="s">
        <v>270</v>
      </c>
      <c r="C222" s="140">
        <v>0</v>
      </c>
      <c r="D222" s="148">
        <v>0</v>
      </c>
      <c r="E222" s="148">
        <v>138.69999999999999</v>
      </c>
      <c r="F222" s="148">
        <v>0</v>
      </c>
      <c r="G222" s="148">
        <v>0</v>
      </c>
      <c r="H222" s="148">
        <v>0</v>
      </c>
      <c r="I222" s="151">
        <f t="shared" ref="I222" si="171">H222/$H$227</f>
        <v>0</v>
      </c>
      <c r="J222" s="161">
        <f t="shared" si="164"/>
        <v>0</v>
      </c>
      <c r="K222" s="204">
        <v>0</v>
      </c>
      <c r="L222" s="193">
        <f t="shared" ref="L222" si="172">H222-D222</f>
        <v>0</v>
      </c>
      <c r="M222" s="194">
        <v>0</v>
      </c>
      <c r="N222" s="203">
        <f t="shared" ref="N222" si="173">H222-G222</f>
        <v>0</v>
      </c>
    </row>
    <row r="223" spans="1:14" s="22" customFormat="1" ht="27" x14ac:dyDescent="0.2">
      <c r="A223" s="72">
        <v>1300</v>
      </c>
      <c r="B223" s="69" t="s">
        <v>102</v>
      </c>
      <c r="C223" s="163">
        <f>C224</f>
        <v>10450.799999999999</v>
      </c>
      <c r="D223" s="163">
        <f>D224</f>
        <v>10450.799999999999</v>
      </c>
      <c r="E223" s="163">
        <f t="shared" ref="E223:F223" si="174">E224</f>
        <v>13680.8</v>
      </c>
      <c r="F223" s="163">
        <f t="shared" si="174"/>
        <v>2576.6</v>
      </c>
      <c r="G223" s="163">
        <f>G224</f>
        <v>4399.5</v>
      </c>
      <c r="H223" s="163">
        <f>H224</f>
        <v>2576.6</v>
      </c>
      <c r="I223" s="161">
        <f t="shared" si="165"/>
        <v>1.6E-2</v>
      </c>
      <c r="J223" s="161">
        <f t="shared" si="164"/>
        <v>0.188</v>
      </c>
      <c r="K223" s="161">
        <f t="shared" si="126"/>
        <v>1</v>
      </c>
      <c r="L223" s="162">
        <f t="shared" si="166"/>
        <v>-7874.2</v>
      </c>
      <c r="M223" s="161">
        <f t="shared" si="167"/>
        <v>0.247</v>
      </c>
      <c r="N223" s="163">
        <f t="shared" si="168"/>
        <v>-1822.9</v>
      </c>
    </row>
    <row r="224" spans="1:14" s="33" customFormat="1" ht="27" x14ac:dyDescent="0.2">
      <c r="A224" s="14" t="s">
        <v>71</v>
      </c>
      <c r="B224" s="28" t="s">
        <v>103</v>
      </c>
      <c r="C224" s="141">
        <v>10450.799999999999</v>
      </c>
      <c r="D224" s="141">
        <v>10450.799999999999</v>
      </c>
      <c r="E224" s="141">
        <v>13680.8</v>
      </c>
      <c r="F224" s="141">
        <v>2576.6</v>
      </c>
      <c r="G224" s="147">
        <v>4399.5</v>
      </c>
      <c r="H224" s="147">
        <v>2576.6</v>
      </c>
      <c r="I224" s="151">
        <f t="shared" si="165"/>
        <v>1.6E-2</v>
      </c>
      <c r="J224" s="161">
        <f t="shared" si="164"/>
        <v>0.188</v>
      </c>
      <c r="K224" s="204">
        <f t="shared" si="126"/>
        <v>1</v>
      </c>
      <c r="L224" s="193">
        <f t="shared" si="166"/>
        <v>-7874.2</v>
      </c>
      <c r="M224" s="194">
        <f t="shared" si="167"/>
        <v>0.247</v>
      </c>
      <c r="N224" s="203">
        <f t="shared" si="168"/>
        <v>-1822.9</v>
      </c>
    </row>
    <row r="225" spans="1:14" s="22" customFormat="1" ht="40.5" x14ac:dyDescent="0.2">
      <c r="A225" s="72">
        <v>1400</v>
      </c>
      <c r="B225" s="69" t="s">
        <v>139</v>
      </c>
      <c r="C225" s="163">
        <f>C226</f>
        <v>185000</v>
      </c>
      <c r="D225" s="163">
        <f>D226</f>
        <v>185000</v>
      </c>
      <c r="E225" s="163">
        <f t="shared" ref="E225:F225" si="175">E226</f>
        <v>70400</v>
      </c>
      <c r="F225" s="163">
        <f t="shared" si="175"/>
        <v>35000</v>
      </c>
      <c r="G225" s="68">
        <f>G226</f>
        <v>24000</v>
      </c>
      <c r="H225" s="68">
        <f>H226</f>
        <v>35000</v>
      </c>
      <c r="I225" s="67">
        <f t="shared" si="165"/>
        <v>0.21299999999999999</v>
      </c>
      <c r="J225" s="161">
        <f t="shared" si="164"/>
        <v>0.497</v>
      </c>
      <c r="K225" s="161">
        <f t="shared" si="126"/>
        <v>1</v>
      </c>
      <c r="L225" s="162">
        <f t="shared" si="166"/>
        <v>-150000</v>
      </c>
      <c r="M225" s="161">
        <f t="shared" si="167"/>
        <v>0.189</v>
      </c>
      <c r="N225" s="163">
        <f t="shared" si="168"/>
        <v>11000</v>
      </c>
    </row>
    <row r="226" spans="1:14" s="33" customFormat="1" x14ac:dyDescent="0.2">
      <c r="A226" s="14" t="s">
        <v>138</v>
      </c>
      <c r="B226" s="28" t="s">
        <v>140</v>
      </c>
      <c r="C226" s="141">
        <v>185000</v>
      </c>
      <c r="D226" s="141">
        <v>185000</v>
      </c>
      <c r="E226" s="141">
        <v>70400</v>
      </c>
      <c r="F226" s="141">
        <v>35000</v>
      </c>
      <c r="G226" s="147">
        <v>24000</v>
      </c>
      <c r="H226" s="147">
        <v>35000</v>
      </c>
      <c r="I226" s="151">
        <f t="shared" si="165"/>
        <v>0.21299999999999999</v>
      </c>
      <c r="J226" s="161">
        <f t="shared" si="164"/>
        <v>0.497</v>
      </c>
      <c r="K226" s="204">
        <f t="shared" si="126"/>
        <v>1</v>
      </c>
      <c r="L226" s="193">
        <f t="shared" si="166"/>
        <v>-150000</v>
      </c>
      <c r="M226" s="194">
        <f t="shared" si="167"/>
        <v>0.189</v>
      </c>
      <c r="N226" s="203">
        <f t="shared" si="168"/>
        <v>11000</v>
      </c>
    </row>
    <row r="227" spans="1:14" s="22" customFormat="1" ht="16.5" x14ac:dyDescent="0.2">
      <c r="A227" s="65"/>
      <c r="B227" s="73" t="s">
        <v>54</v>
      </c>
      <c r="C227" s="163">
        <f>C72+C89+C120+C164+C182+C201+C203+C223+C225</f>
        <v>1304577</v>
      </c>
      <c r="D227" s="163">
        <f t="shared" ref="D227:J227" si="176">D72+D89+D120+D164+D182+D201+D203+D223+D225</f>
        <v>1344853.5</v>
      </c>
      <c r="E227" s="163">
        <f t="shared" si="176"/>
        <v>839164.9</v>
      </c>
      <c r="F227" s="163">
        <f t="shared" si="176"/>
        <v>164429</v>
      </c>
      <c r="G227" s="163">
        <f t="shared" si="176"/>
        <v>136438.79999999999</v>
      </c>
      <c r="H227" s="163">
        <f t="shared" si="176"/>
        <v>164429</v>
      </c>
      <c r="I227" s="161">
        <f t="shared" si="165"/>
        <v>1</v>
      </c>
      <c r="J227" s="163">
        <f t="shared" si="176"/>
        <v>2.7</v>
      </c>
      <c r="K227" s="161">
        <f t="shared" si="126"/>
        <v>1</v>
      </c>
      <c r="L227" s="162">
        <f t="shared" si="166"/>
        <v>-1180424.5</v>
      </c>
      <c r="M227" s="161">
        <f t="shared" si="167"/>
        <v>0.122</v>
      </c>
      <c r="N227" s="163">
        <f t="shared" si="168"/>
        <v>27990.2</v>
      </c>
    </row>
    <row r="228" spans="1:14" s="1" customFormat="1" ht="22.5" customHeight="1" x14ac:dyDescent="0.2">
      <c r="A228" s="27"/>
      <c r="B228" s="58"/>
      <c r="C228" s="183"/>
      <c r="D228" s="156"/>
      <c r="E228" s="156"/>
      <c r="F228" s="156"/>
      <c r="G228" s="156"/>
      <c r="H228" s="156"/>
      <c r="I228" s="164"/>
      <c r="J228" s="207"/>
      <c r="K228" s="161"/>
      <c r="L228" s="208"/>
      <c r="M228" s="207"/>
      <c r="N228" s="209"/>
    </row>
    <row r="229" spans="1:14" ht="21.75" customHeight="1" x14ac:dyDescent="0.2">
      <c r="A229" s="215"/>
      <c r="B229" s="216" t="s">
        <v>63</v>
      </c>
      <c r="C229" s="258">
        <f t="shared" ref="C229:H229" si="177">C69-C227</f>
        <v>0</v>
      </c>
      <c r="D229" s="260">
        <f t="shared" si="177"/>
        <v>-27046.6</v>
      </c>
      <c r="E229" s="260">
        <f t="shared" si="177"/>
        <v>-177181.1</v>
      </c>
      <c r="F229" s="260">
        <f t="shared" si="177"/>
        <v>-23650.3</v>
      </c>
      <c r="G229" s="260">
        <f t="shared" si="177"/>
        <v>6323.6</v>
      </c>
      <c r="H229" s="260">
        <f t="shared" si="177"/>
        <v>-19715.599999999999</v>
      </c>
      <c r="I229" s="248"/>
      <c r="J229" s="252">
        <f>H229/E229</f>
        <v>0.111</v>
      </c>
      <c r="K229" s="262"/>
      <c r="L229" s="250"/>
      <c r="M229" s="252"/>
      <c r="N229" s="255"/>
    </row>
    <row r="230" spans="1:14" ht="18.75" customHeight="1" x14ac:dyDescent="0.2">
      <c r="A230" s="215"/>
      <c r="B230" s="216" t="s">
        <v>64</v>
      </c>
      <c r="C230" s="259"/>
      <c r="D230" s="261"/>
      <c r="E230" s="261"/>
      <c r="F230" s="261"/>
      <c r="G230" s="261"/>
      <c r="H230" s="261"/>
      <c r="I230" s="249"/>
      <c r="J230" s="253"/>
      <c r="K230" s="263"/>
      <c r="L230" s="251"/>
      <c r="M230" s="253"/>
      <c r="N230" s="256"/>
    </row>
    <row r="231" spans="1:14" ht="30" customHeight="1" x14ac:dyDescent="0.2">
      <c r="A231" s="215"/>
      <c r="B231" s="216" t="s">
        <v>65</v>
      </c>
      <c r="C231" s="217">
        <f>C232+C235</f>
        <v>0</v>
      </c>
      <c r="D231" s="107">
        <f>D232+D235</f>
        <v>-27046.6</v>
      </c>
      <c r="E231" s="107">
        <f t="shared" ref="E231:F231" si="178">E232+E235</f>
        <v>-177181.1</v>
      </c>
      <c r="F231" s="107">
        <f t="shared" si="178"/>
        <v>-23650.3</v>
      </c>
      <c r="G231" s="107">
        <f>G232+G235</f>
        <v>6323.6</v>
      </c>
      <c r="H231" s="107">
        <f>H232+H235</f>
        <v>-19715.599999999999</v>
      </c>
      <c r="I231" s="172"/>
      <c r="J231" s="210">
        <f>H231/E231</f>
        <v>0.111</v>
      </c>
      <c r="K231" s="161"/>
      <c r="L231" s="162"/>
      <c r="M231" s="161"/>
      <c r="N231" s="163"/>
    </row>
    <row r="232" spans="1:14" ht="27" hidden="1" customHeight="1" x14ac:dyDescent="0.2">
      <c r="A232" s="218" t="s">
        <v>80</v>
      </c>
      <c r="B232" s="219" t="s">
        <v>81</v>
      </c>
      <c r="C232" s="212">
        <f>C233+C234</f>
        <v>0</v>
      </c>
      <c r="D232" s="108">
        <v>0</v>
      </c>
      <c r="E232" s="108">
        <f>E233+E234</f>
        <v>0</v>
      </c>
      <c r="F232" s="108"/>
      <c r="G232" s="108">
        <f>G233+G234</f>
        <v>0</v>
      </c>
      <c r="H232" s="108">
        <f>H233+H234</f>
        <v>0</v>
      </c>
      <c r="I232" s="172">
        <v>0</v>
      </c>
      <c r="J232" s="210">
        <v>0</v>
      </c>
      <c r="K232" s="161"/>
      <c r="L232" s="163">
        <v>0</v>
      </c>
      <c r="M232" s="161">
        <v>0</v>
      </c>
      <c r="N232" s="163">
        <f>H232-G232</f>
        <v>0</v>
      </c>
    </row>
    <row r="233" spans="1:14" s="33" customFormat="1" ht="27" hidden="1" customHeight="1" x14ac:dyDescent="0.2">
      <c r="A233" s="220" t="s">
        <v>76</v>
      </c>
      <c r="B233" s="221" t="s">
        <v>77</v>
      </c>
      <c r="C233" s="98">
        <v>198500</v>
      </c>
      <c r="D233" s="98">
        <v>198500</v>
      </c>
      <c r="E233" s="98">
        <v>-118500</v>
      </c>
      <c r="F233" s="98">
        <v>30000</v>
      </c>
      <c r="G233" s="98">
        <v>30000</v>
      </c>
      <c r="H233" s="98">
        <v>30000</v>
      </c>
      <c r="I233" s="214">
        <v>0</v>
      </c>
      <c r="J233" s="211">
        <f t="shared" ref="J233:J237" si="179">H233/E233</f>
        <v>-0.253</v>
      </c>
      <c r="K233" s="161"/>
      <c r="L233" s="200">
        <f t="shared" ref="L231:L237" si="180">H233-D233</f>
        <v>-168500</v>
      </c>
      <c r="M233" s="204">
        <f>H233/D233</f>
        <v>0.151</v>
      </c>
      <c r="N233" s="205">
        <f>H233-G233</f>
        <v>0</v>
      </c>
    </row>
    <row r="234" spans="1:14" s="33" customFormat="1" ht="40.5" hidden="1" customHeight="1" x14ac:dyDescent="0.2">
      <c r="A234" s="220" t="s">
        <v>78</v>
      </c>
      <c r="B234" s="221" t="s">
        <v>79</v>
      </c>
      <c r="C234" s="98">
        <v>-198500</v>
      </c>
      <c r="D234" s="98">
        <v>-198500</v>
      </c>
      <c r="E234" s="98">
        <v>118500</v>
      </c>
      <c r="F234" s="98">
        <v>-30000</v>
      </c>
      <c r="G234" s="98">
        <v>-30000</v>
      </c>
      <c r="H234" s="98">
        <v>-30000</v>
      </c>
      <c r="I234" s="214">
        <v>0</v>
      </c>
      <c r="J234" s="211">
        <f t="shared" si="179"/>
        <v>-0.253</v>
      </c>
      <c r="K234" s="161"/>
      <c r="L234" s="200">
        <f t="shared" si="180"/>
        <v>168500</v>
      </c>
      <c r="M234" s="204">
        <f>H234/D234</f>
        <v>0.151</v>
      </c>
      <c r="N234" s="205">
        <f>H234-G234</f>
        <v>0</v>
      </c>
    </row>
    <row r="235" spans="1:14" ht="27" hidden="1" customHeight="1" x14ac:dyDescent="0.2">
      <c r="A235" s="218" t="s">
        <v>82</v>
      </c>
      <c r="B235" s="219" t="s">
        <v>83</v>
      </c>
      <c r="C235" s="212">
        <f>C236+C237</f>
        <v>0</v>
      </c>
      <c r="D235" s="212">
        <f>D236+D237</f>
        <v>-27046.6</v>
      </c>
      <c r="E235" s="212">
        <f t="shared" ref="E235:F235" si="181">E236+E237</f>
        <v>-177181.1</v>
      </c>
      <c r="F235" s="212">
        <f t="shared" si="181"/>
        <v>-23650.3</v>
      </c>
      <c r="G235" s="212">
        <f>G236+G237</f>
        <v>6323.6</v>
      </c>
      <c r="H235" s="212">
        <f>H236+H237</f>
        <v>-19715.599999999999</v>
      </c>
      <c r="I235" s="213">
        <f>H235/H231</f>
        <v>1</v>
      </c>
      <c r="J235" s="210">
        <f t="shared" si="179"/>
        <v>0.111</v>
      </c>
      <c r="K235" s="161"/>
      <c r="L235" s="162">
        <f t="shared" si="180"/>
        <v>7331</v>
      </c>
      <c r="M235" s="161">
        <f>H235/D235</f>
        <v>0.72899999999999998</v>
      </c>
      <c r="N235" s="202">
        <f>H235-G235</f>
        <v>-26039.200000000001</v>
      </c>
    </row>
    <row r="236" spans="1:14" ht="27" hidden="1" customHeight="1" x14ac:dyDescent="0.2">
      <c r="A236" s="90" t="s">
        <v>84</v>
      </c>
      <c r="B236" s="91" t="s">
        <v>50</v>
      </c>
      <c r="C236" s="98">
        <f t="shared" ref="C236:H236" si="182">C69+C233</f>
        <v>1503077</v>
      </c>
      <c r="D236" s="98">
        <f t="shared" si="182"/>
        <v>1516306.9</v>
      </c>
      <c r="E236" s="98">
        <f t="shared" si="182"/>
        <v>543483.80000000005</v>
      </c>
      <c r="F236" s="98">
        <f t="shared" si="182"/>
        <v>170778.7</v>
      </c>
      <c r="G236" s="98">
        <f t="shared" si="182"/>
        <v>172762.4</v>
      </c>
      <c r="H236" s="98">
        <f t="shared" si="182"/>
        <v>174713.4</v>
      </c>
      <c r="I236" s="214">
        <v>0</v>
      </c>
      <c r="J236" s="211">
        <v>0</v>
      </c>
      <c r="K236" s="161"/>
      <c r="L236" s="193">
        <f t="shared" si="180"/>
        <v>-1341593.5</v>
      </c>
      <c r="M236" s="194">
        <f>H236/D236</f>
        <v>0.115</v>
      </c>
      <c r="N236" s="203">
        <f>-(N69)</f>
        <v>-1951</v>
      </c>
    </row>
    <row r="237" spans="1:14" ht="27" hidden="1" customHeight="1" x14ac:dyDescent="0.2">
      <c r="A237" s="90" t="s">
        <v>85</v>
      </c>
      <c r="B237" s="91" t="s">
        <v>51</v>
      </c>
      <c r="C237" s="98">
        <f>-(C227+(-C234))</f>
        <v>-1503077</v>
      </c>
      <c r="D237" s="98">
        <f>-(D227+(-D234))</f>
        <v>-1543353.5</v>
      </c>
      <c r="E237" s="98">
        <f t="shared" ref="E237:H237" si="183">-(E227+(-E234))</f>
        <v>-720664.9</v>
      </c>
      <c r="F237" s="98">
        <f>-(F227+(-F234))</f>
        <v>-194429</v>
      </c>
      <c r="G237" s="98">
        <f t="shared" ref="G237" si="184">-(G227+(-G234))</f>
        <v>-166438.79999999999</v>
      </c>
      <c r="H237" s="98">
        <f t="shared" si="183"/>
        <v>-194429</v>
      </c>
      <c r="I237" s="214">
        <v>0</v>
      </c>
      <c r="J237" s="211">
        <f t="shared" si="179"/>
        <v>0.27</v>
      </c>
      <c r="K237" s="161"/>
      <c r="L237" s="193">
        <f t="shared" si="180"/>
        <v>1348924.5</v>
      </c>
      <c r="M237" s="194">
        <f>H237/D237</f>
        <v>0.126</v>
      </c>
      <c r="N237" s="203">
        <f>N227</f>
        <v>27990.2</v>
      </c>
    </row>
    <row r="238" spans="1:14" ht="13.5" hidden="1" customHeight="1" x14ac:dyDescent="0.2">
      <c r="A238" s="15" t="s">
        <v>10</v>
      </c>
      <c r="B238" s="9" t="s">
        <v>9</v>
      </c>
      <c r="C238" s="109"/>
      <c r="D238" s="24"/>
      <c r="E238" s="24"/>
      <c r="F238" s="24"/>
      <c r="G238" s="5"/>
      <c r="H238" s="5"/>
      <c r="I238" s="138"/>
      <c r="J238" s="181"/>
      <c r="K238" s="181"/>
      <c r="L238" s="78"/>
      <c r="M238" s="77"/>
      <c r="N238" s="76"/>
    </row>
    <row r="239" spans="1:14" ht="27" hidden="1" customHeight="1" x14ac:dyDescent="0.2">
      <c r="A239" s="74"/>
      <c r="B239" s="75" t="s">
        <v>122</v>
      </c>
      <c r="C239" s="76">
        <f>C84+C161+C169+C188+C209</f>
        <v>107153</v>
      </c>
      <c r="D239" s="76">
        <f>D84+D161+D169+D188+D209</f>
        <v>107108.5</v>
      </c>
      <c r="E239" s="76"/>
      <c r="F239" s="76"/>
      <c r="G239" s="76">
        <f>G84+G161+G169+G188+G209</f>
        <v>24911</v>
      </c>
      <c r="H239" s="76">
        <f>H84+H161+H169+H188+H209</f>
        <v>26268.9</v>
      </c>
      <c r="I239" s="137">
        <f t="shared" ref="I239:I244" si="185">H239/$H$227</f>
        <v>0.16</v>
      </c>
      <c r="J239" s="137"/>
      <c r="K239" s="137"/>
      <c r="L239" s="81">
        <f t="shared" ref="L239:L244" si="186">H239-D239</f>
        <v>-80839.600000000006</v>
      </c>
      <c r="M239" s="80">
        <f t="shared" ref="M239:M244" si="187">H239/D239</f>
        <v>0.245</v>
      </c>
      <c r="N239" s="82" t="e">
        <f>H239-#REF!</f>
        <v>#REF!</v>
      </c>
    </row>
    <row r="240" spans="1:14" ht="13.5" hidden="1" customHeight="1" x14ac:dyDescent="0.2">
      <c r="A240" s="74" t="s">
        <v>10</v>
      </c>
      <c r="B240" s="75" t="s">
        <v>121</v>
      </c>
      <c r="C240" s="76">
        <f>C84</f>
        <v>4149.3</v>
      </c>
      <c r="D240" s="76">
        <f t="shared" ref="D240:H240" si="188">D84</f>
        <v>4149.3</v>
      </c>
      <c r="E240" s="76"/>
      <c r="F240" s="76"/>
      <c r="G240" s="76">
        <f t="shared" ref="G240" si="189">G84</f>
        <v>1244.8</v>
      </c>
      <c r="H240" s="76">
        <f t="shared" si="188"/>
        <v>1324.4</v>
      </c>
      <c r="I240" s="137">
        <f t="shared" si="185"/>
        <v>8.0000000000000002E-3</v>
      </c>
      <c r="J240" s="137"/>
      <c r="K240" s="137"/>
      <c r="L240" s="81">
        <f t="shared" si="186"/>
        <v>-2824.9</v>
      </c>
      <c r="M240" s="80">
        <f t="shared" si="187"/>
        <v>0.31900000000000001</v>
      </c>
      <c r="N240" s="82" t="e">
        <f>H240-#REF!</f>
        <v>#REF!</v>
      </c>
    </row>
    <row r="241" spans="1:14" ht="13.5" hidden="1" customHeight="1" x14ac:dyDescent="0.2">
      <c r="A241" s="74"/>
      <c r="B241" s="75" t="s">
        <v>145</v>
      </c>
      <c r="C241" s="76">
        <f>C209+C188+C169</f>
        <v>91547.3</v>
      </c>
      <c r="D241" s="76">
        <f>D209+D188+D169</f>
        <v>91502.8</v>
      </c>
      <c r="E241" s="76"/>
      <c r="F241" s="76"/>
      <c r="G241" s="76">
        <f>G209+G188+G169</f>
        <v>21828.5</v>
      </c>
      <c r="H241" s="76">
        <f>H209+H188+H169</f>
        <v>22792.9</v>
      </c>
      <c r="I241" s="137">
        <f t="shared" si="185"/>
        <v>0.13900000000000001</v>
      </c>
      <c r="J241" s="137"/>
      <c r="K241" s="137"/>
      <c r="L241" s="81">
        <f t="shared" si="186"/>
        <v>-68709.899999999994</v>
      </c>
      <c r="M241" s="80">
        <f t="shared" si="187"/>
        <v>0.249</v>
      </c>
      <c r="N241" s="82" t="e">
        <f>H241-#REF!</f>
        <v>#REF!</v>
      </c>
    </row>
    <row r="242" spans="1:14" ht="13.5" hidden="1" customHeight="1" x14ac:dyDescent="0.2">
      <c r="A242" s="74" t="s">
        <v>10</v>
      </c>
      <c r="B242" s="75" t="s">
        <v>98</v>
      </c>
      <c r="C242" s="76">
        <f>C85+C172+C190+C211</f>
        <v>10015.9</v>
      </c>
      <c r="D242" s="76">
        <f>D85+D172+D190+D211</f>
        <v>11251.1</v>
      </c>
      <c r="E242" s="76"/>
      <c r="F242" s="76"/>
      <c r="G242" s="76">
        <f>G85+G172+G190+G211</f>
        <v>3104.4</v>
      </c>
      <c r="H242" s="76">
        <f>H85+H172+H190+H211</f>
        <v>4924.8999999999996</v>
      </c>
      <c r="I242" s="137">
        <f t="shared" si="185"/>
        <v>0.03</v>
      </c>
      <c r="J242" s="137"/>
      <c r="K242" s="137"/>
      <c r="L242" s="81">
        <f t="shared" si="186"/>
        <v>-6326.2</v>
      </c>
      <c r="M242" s="80">
        <f t="shared" si="187"/>
        <v>0.438</v>
      </c>
      <c r="N242" s="82" t="e">
        <f>H242-#REF!</f>
        <v>#REF!</v>
      </c>
    </row>
    <row r="243" spans="1:14" ht="13.5" hidden="1" customHeight="1" x14ac:dyDescent="0.2">
      <c r="A243" s="74" t="s">
        <v>10</v>
      </c>
      <c r="B243" s="79" t="s">
        <v>70</v>
      </c>
      <c r="C243" s="86"/>
      <c r="D243" s="100"/>
      <c r="E243" s="100"/>
      <c r="F243" s="100"/>
      <c r="G243" s="100"/>
      <c r="H243" s="100"/>
      <c r="I243" s="137">
        <f t="shared" si="185"/>
        <v>0</v>
      </c>
      <c r="J243" s="137"/>
      <c r="K243" s="137"/>
      <c r="L243" s="81">
        <f t="shared" si="186"/>
        <v>0</v>
      </c>
      <c r="M243" s="80" t="e">
        <f t="shared" si="187"/>
        <v>#DIV/0!</v>
      </c>
      <c r="N243" s="82" t="e">
        <f>H243-#REF!</f>
        <v>#REF!</v>
      </c>
    </row>
    <row r="244" spans="1:14" ht="13.5" hidden="1" customHeight="1" x14ac:dyDescent="0.2">
      <c r="A244" s="74"/>
      <c r="B244" s="79" t="s">
        <v>104</v>
      </c>
      <c r="C244" s="76">
        <f>C86+C88+C119+C163+C178+C196+C217</f>
        <v>991984.6</v>
      </c>
      <c r="D244" s="76">
        <f>D86+D88+D119+D163+D178+D196+D217</f>
        <v>1020920.6</v>
      </c>
      <c r="E244" s="76"/>
      <c r="F244" s="76"/>
      <c r="G244" s="76">
        <f>G86+G88+G119+G163+G178+G196+G217</f>
        <v>80950.100000000006</v>
      </c>
      <c r="H244" s="76">
        <f>H86+H88+H119+H163+H178+H196+H217</f>
        <v>89811.7</v>
      </c>
      <c r="I244" s="137">
        <f t="shared" si="185"/>
        <v>0.54600000000000004</v>
      </c>
      <c r="J244" s="137"/>
      <c r="K244" s="137"/>
      <c r="L244" s="81">
        <f t="shared" si="186"/>
        <v>-931108.9</v>
      </c>
      <c r="M244" s="80">
        <f t="shared" si="187"/>
        <v>8.7999999999999995E-2</v>
      </c>
      <c r="N244" s="82" t="e">
        <f>H244-#REF!</f>
        <v>#REF!</v>
      </c>
    </row>
    <row r="245" spans="1:14" x14ac:dyDescent="0.2">
      <c r="B245" s="187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</row>
    <row r="246" spans="1:14" x14ac:dyDescent="0.2">
      <c r="A246" s="56"/>
      <c r="C246" s="235"/>
      <c r="D246" s="26"/>
      <c r="E246" s="26"/>
      <c r="F246" s="26"/>
      <c r="I246" s="54" t="s">
        <v>10</v>
      </c>
      <c r="J246" s="54"/>
      <c r="K246" s="54"/>
    </row>
    <row r="247" spans="1:14" x14ac:dyDescent="0.2">
      <c r="B247" s="59"/>
      <c r="C247" s="60"/>
      <c r="D247" s="61"/>
      <c r="E247" s="61"/>
      <c r="F247" s="61"/>
      <c r="G247" s="31"/>
      <c r="H247" s="31"/>
      <c r="I247" s="62"/>
      <c r="J247" s="62"/>
      <c r="K247" s="62"/>
      <c r="L247" s="62"/>
      <c r="M247" s="54" t="s">
        <v>10</v>
      </c>
      <c r="N247" s="2"/>
    </row>
    <row r="248" spans="1:14" x14ac:dyDescent="0.2">
      <c r="B248" s="63"/>
      <c r="C248" s="63"/>
      <c r="D248" s="61"/>
      <c r="E248" s="61"/>
      <c r="F248" s="61"/>
      <c r="G248" s="62"/>
      <c r="H248" s="62"/>
      <c r="I248" s="62"/>
      <c r="J248" s="62"/>
      <c r="K248" s="62"/>
      <c r="L248" s="64"/>
    </row>
    <row r="249" spans="1:14" x14ac:dyDescent="0.2">
      <c r="I249" s="54"/>
      <c r="J249" s="54"/>
      <c r="K249" s="54"/>
    </row>
    <row r="250" spans="1:14" x14ac:dyDescent="0.2">
      <c r="I250" s="54"/>
      <c r="J250" s="54"/>
      <c r="K250" s="54"/>
    </row>
    <row r="251" spans="1:14" x14ac:dyDescent="0.2">
      <c r="I251" s="54"/>
      <c r="J251" s="54"/>
      <c r="K251" s="54"/>
    </row>
    <row r="252" spans="1:14" x14ac:dyDescent="0.2">
      <c r="I252" s="54"/>
      <c r="J252" s="54"/>
      <c r="K252" s="54"/>
    </row>
    <row r="253" spans="1:14" x14ac:dyDescent="0.2">
      <c r="I253" s="54"/>
      <c r="J253" s="54"/>
      <c r="K253" s="54"/>
    </row>
    <row r="254" spans="1:14" x14ac:dyDescent="0.2">
      <c r="I254" s="54"/>
      <c r="J254" s="54"/>
      <c r="K254" s="54"/>
    </row>
    <row r="255" spans="1:14" x14ac:dyDescent="0.2">
      <c r="I255" s="54"/>
      <c r="J255" s="54"/>
      <c r="K255" s="54"/>
    </row>
    <row r="256" spans="1:14" x14ac:dyDescent="0.2">
      <c r="I256" s="54"/>
      <c r="J256" s="54"/>
      <c r="K256" s="54"/>
    </row>
    <row r="257" spans="9:11" x14ac:dyDescent="0.2">
      <c r="I257" s="54"/>
      <c r="J257" s="54"/>
      <c r="K257" s="54"/>
    </row>
    <row r="258" spans="9:11" x14ac:dyDescent="0.2">
      <c r="I258" s="54"/>
      <c r="J258" s="54"/>
      <c r="K258" s="54"/>
    </row>
    <row r="259" spans="9:11" x14ac:dyDescent="0.2">
      <c r="I259" s="54"/>
      <c r="J259" s="54"/>
      <c r="K259" s="54"/>
    </row>
    <row r="260" spans="9:11" x14ac:dyDescent="0.2">
      <c r="I260" s="54"/>
      <c r="J260" s="54"/>
      <c r="K260" s="54"/>
    </row>
    <row r="261" spans="9:11" x14ac:dyDescent="0.2">
      <c r="I261" s="54"/>
      <c r="J261" s="54"/>
      <c r="K261" s="54"/>
    </row>
    <row r="262" spans="9:11" x14ac:dyDescent="0.2">
      <c r="I262" s="54"/>
      <c r="J262" s="54"/>
      <c r="K262" s="54"/>
    </row>
    <row r="263" spans="9:11" x14ac:dyDescent="0.2">
      <c r="I263" s="54"/>
      <c r="J263" s="54"/>
      <c r="K263" s="54"/>
    </row>
    <row r="264" spans="9:11" x14ac:dyDescent="0.2">
      <c r="I264" s="54"/>
      <c r="J264" s="54"/>
      <c r="K264" s="54"/>
    </row>
    <row r="265" spans="9:11" x14ac:dyDescent="0.2">
      <c r="I265" s="54"/>
      <c r="J265" s="54"/>
      <c r="K265" s="54"/>
    </row>
    <row r="266" spans="9:11" x14ac:dyDescent="0.2">
      <c r="I266" s="54"/>
      <c r="J266" s="54"/>
      <c r="K266" s="54"/>
    </row>
    <row r="267" spans="9:11" x14ac:dyDescent="0.2">
      <c r="I267" s="54"/>
      <c r="J267" s="54"/>
      <c r="K267" s="54"/>
    </row>
    <row r="268" spans="9:11" x14ac:dyDescent="0.2">
      <c r="I268" s="54"/>
      <c r="J268" s="54"/>
      <c r="K268" s="54"/>
    </row>
    <row r="269" spans="9:11" x14ac:dyDescent="0.2">
      <c r="I269" s="54"/>
      <c r="J269" s="54"/>
      <c r="K269" s="54"/>
    </row>
    <row r="270" spans="9:11" x14ac:dyDescent="0.2">
      <c r="I270" s="54"/>
      <c r="J270" s="54"/>
      <c r="K270" s="54"/>
    </row>
    <row r="271" spans="9:11" x14ac:dyDescent="0.2">
      <c r="I271" s="54"/>
      <c r="J271" s="54"/>
      <c r="K271" s="54"/>
    </row>
    <row r="272" spans="9:11" x14ac:dyDescent="0.2">
      <c r="I272" s="54"/>
      <c r="J272" s="54"/>
      <c r="K272" s="54"/>
    </row>
    <row r="273" spans="9:11" x14ac:dyDescent="0.2">
      <c r="I273" s="54"/>
      <c r="J273" s="54"/>
      <c r="K273" s="54"/>
    </row>
    <row r="274" spans="9:11" x14ac:dyDescent="0.2">
      <c r="I274" s="54"/>
      <c r="J274" s="54"/>
      <c r="K274" s="54"/>
    </row>
    <row r="275" spans="9:11" x14ac:dyDescent="0.2">
      <c r="I275" s="54"/>
      <c r="J275" s="54"/>
      <c r="K275" s="54"/>
    </row>
    <row r="276" spans="9:11" x14ac:dyDescent="0.2">
      <c r="I276" s="54"/>
      <c r="J276" s="54"/>
      <c r="K276" s="54"/>
    </row>
    <row r="277" spans="9:11" x14ac:dyDescent="0.2">
      <c r="I277" s="54"/>
      <c r="J277" s="54"/>
      <c r="K277" s="54"/>
    </row>
    <row r="278" spans="9:11" x14ac:dyDescent="0.2">
      <c r="I278" s="54"/>
      <c r="J278" s="54"/>
      <c r="K278" s="54"/>
    </row>
    <row r="279" spans="9:11" x14ac:dyDescent="0.2">
      <c r="I279" s="54"/>
      <c r="J279" s="54"/>
      <c r="K279" s="54"/>
    </row>
    <row r="280" spans="9:11" x14ac:dyDescent="0.2">
      <c r="I280" s="54"/>
      <c r="J280" s="54"/>
      <c r="K280" s="54"/>
    </row>
    <row r="281" spans="9:11" x14ac:dyDescent="0.2">
      <c r="I281" s="54"/>
      <c r="J281" s="54"/>
      <c r="K281" s="54"/>
    </row>
    <row r="282" spans="9:11" x14ac:dyDescent="0.2">
      <c r="I282" s="54"/>
      <c r="J282" s="54"/>
      <c r="K282" s="54"/>
    </row>
    <row r="283" spans="9:11" x14ac:dyDescent="0.2">
      <c r="I283" s="54"/>
      <c r="J283" s="54"/>
      <c r="K283" s="54"/>
    </row>
    <row r="284" spans="9:11" x14ac:dyDescent="0.2">
      <c r="I284" s="54"/>
      <c r="J284" s="54"/>
      <c r="K284" s="54"/>
    </row>
    <row r="285" spans="9:11" x14ac:dyDescent="0.2">
      <c r="I285" s="54"/>
      <c r="J285" s="54"/>
      <c r="K285" s="54"/>
    </row>
    <row r="286" spans="9:11" x14ac:dyDescent="0.2">
      <c r="I286" s="54"/>
      <c r="J286" s="54"/>
      <c r="K286" s="54"/>
    </row>
    <row r="287" spans="9:11" x14ac:dyDescent="0.2">
      <c r="I287" s="54"/>
      <c r="J287" s="54"/>
      <c r="K287" s="54"/>
    </row>
    <row r="288" spans="9:11" x14ac:dyDescent="0.2">
      <c r="I288" s="54"/>
      <c r="J288" s="54"/>
      <c r="K288" s="54"/>
    </row>
    <row r="289" spans="9:11" x14ac:dyDescent="0.2">
      <c r="I289" s="54"/>
      <c r="J289" s="54"/>
      <c r="K289" s="54"/>
    </row>
    <row r="290" spans="9:11" x14ac:dyDescent="0.2">
      <c r="I290" s="54"/>
      <c r="J290" s="54"/>
      <c r="K290" s="54"/>
    </row>
    <row r="291" spans="9:11" x14ac:dyDescent="0.2">
      <c r="I291" s="54"/>
      <c r="J291" s="54"/>
      <c r="K291" s="54"/>
    </row>
    <row r="292" spans="9:11" x14ac:dyDescent="0.2">
      <c r="I292" s="54"/>
      <c r="J292" s="54"/>
      <c r="K292" s="54"/>
    </row>
    <row r="293" spans="9:11" x14ac:dyDescent="0.2">
      <c r="I293" s="54"/>
      <c r="J293" s="54"/>
      <c r="K293" s="54"/>
    </row>
    <row r="294" spans="9:11" x14ac:dyDescent="0.2">
      <c r="I294" s="54"/>
      <c r="J294" s="54"/>
      <c r="K294" s="54"/>
    </row>
    <row r="295" spans="9:11" x14ac:dyDescent="0.2">
      <c r="I295" s="54"/>
      <c r="J295" s="54"/>
      <c r="K295" s="54"/>
    </row>
    <row r="296" spans="9:11" x14ac:dyDescent="0.2">
      <c r="I296" s="54"/>
      <c r="J296" s="54"/>
      <c r="K296" s="54"/>
    </row>
    <row r="297" spans="9:11" x14ac:dyDescent="0.2">
      <c r="I297" s="54"/>
      <c r="J297" s="54"/>
      <c r="K297" s="54"/>
    </row>
    <row r="298" spans="9:11" x14ac:dyDescent="0.2">
      <c r="I298" s="54"/>
      <c r="J298" s="54"/>
      <c r="K298" s="54"/>
    </row>
    <row r="299" spans="9:11" x14ac:dyDescent="0.2">
      <c r="I299" s="54"/>
      <c r="J299" s="54"/>
      <c r="K299" s="54"/>
    </row>
    <row r="300" spans="9:11" x14ac:dyDescent="0.2">
      <c r="I300" s="54"/>
      <c r="J300" s="54"/>
      <c r="K300" s="54"/>
    </row>
    <row r="301" spans="9:11" x14ac:dyDescent="0.2">
      <c r="I301" s="54"/>
      <c r="J301" s="54"/>
      <c r="K301" s="54"/>
    </row>
    <row r="302" spans="9:11" x14ac:dyDescent="0.2">
      <c r="I302" s="54"/>
      <c r="J302" s="54"/>
      <c r="K302" s="54"/>
    </row>
    <row r="303" spans="9:11" x14ac:dyDescent="0.2">
      <c r="I303" s="54"/>
      <c r="J303" s="54"/>
      <c r="K303" s="54"/>
    </row>
    <row r="304" spans="9:11" x14ac:dyDescent="0.2">
      <c r="I304" s="54"/>
      <c r="J304" s="54"/>
      <c r="K304" s="54"/>
    </row>
    <row r="305" spans="9:11" x14ac:dyDescent="0.2">
      <c r="I305" s="54"/>
      <c r="J305" s="54"/>
      <c r="K305" s="54"/>
    </row>
    <row r="306" spans="9:11" x14ac:dyDescent="0.2">
      <c r="I306" s="54"/>
      <c r="J306" s="54"/>
      <c r="K306" s="54"/>
    </row>
    <row r="307" spans="9:11" x14ac:dyDescent="0.2">
      <c r="I307" s="54"/>
      <c r="J307" s="54"/>
      <c r="K307" s="54"/>
    </row>
    <row r="308" spans="9:11" x14ac:dyDescent="0.2">
      <c r="I308" s="54"/>
      <c r="J308" s="54"/>
      <c r="K308" s="54"/>
    </row>
    <row r="309" spans="9:11" x14ac:dyDescent="0.2">
      <c r="I309" s="54"/>
      <c r="J309" s="54"/>
      <c r="K309" s="54"/>
    </row>
    <row r="310" spans="9:11" x14ac:dyDescent="0.2">
      <c r="I310" s="54"/>
      <c r="J310" s="54"/>
      <c r="K310" s="54"/>
    </row>
    <row r="311" spans="9:11" x14ac:dyDescent="0.2">
      <c r="I311" s="54"/>
      <c r="J311" s="54"/>
      <c r="K311" s="54"/>
    </row>
    <row r="312" spans="9:11" x14ac:dyDescent="0.2">
      <c r="I312" s="54"/>
      <c r="J312" s="54"/>
      <c r="K312" s="54"/>
    </row>
    <row r="313" spans="9:11" x14ac:dyDescent="0.2">
      <c r="I313" s="54"/>
      <c r="J313" s="54"/>
      <c r="K313" s="54"/>
    </row>
    <row r="314" spans="9:11" x14ac:dyDescent="0.2">
      <c r="I314" s="54"/>
      <c r="J314" s="54"/>
      <c r="K314" s="54"/>
    </row>
    <row r="315" spans="9:11" x14ac:dyDescent="0.2">
      <c r="I315" s="54"/>
      <c r="J315" s="54"/>
      <c r="K315" s="54"/>
    </row>
    <row r="316" spans="9:11" x14ac:dyDescent="0.2">
      <c r="I316" s="54"/>
      <c r="J316" s="54"/>
      <c r="K316" s="54"/>
    </row>
    <row r="317" spans="9:11" x14ac:dyDescent="0.2">
      <c r="I317" s="54"/>
      <c r="J317" s="54"/>
      <c r="K317" s="54"/>
    </row>
    <row r="318" spans="9:11" x14ac:dyDescent="0.2">
      <c r="I318" s="54"/>
      <c r="J318" s="54"/>
      <c r="K318" s="54"/>
    </row>
    <row r="319" spans="9:11" x14ac:dyDescent="0.2">
      <c r="I319" s="54"/>
      <c r="J319" s="54"/>
      <c r="K319" s="54"/>
    </row>
    <row r="320" spans="9:11" x14ac:dyDescent="0.2">
      <c r="I320" s="54"/>
      <c r="J320" s="54"/>
      <c r="K320" s="54"/>
    </row>
    <row r="321" spans="9:11" x14ac:dyDescent="0.2">
      <c r="I321" s="54"/>
      <c r="J321" s="54"/>
      <c r="K321" s="54"/>
    </row>
    <row r="322" spans="9:11" x14ac:dyDescent="0.2">
      <c r="I322" s="54"/>
      <c r="J322" s="54"/>
      <c r="K322" s="54"/>
    </row>
    <row r="323" spans="9:11" x14ac:dyDescent="0.2">
      <c r="I323" s="54"/>
      <c r="J323" s="54"/>
      <c r="K323" s="54"/>
    </row>
    <row r="324" spans="9:11" x14ac:dyDescent="0.2">
      <c r="I324" s="54"/>
      <c r="J324" s="54"/>
      <c r="K324" s="54"/>
    </row>
    <row r="325" spans="9:11" x14ac:dyDescent="0.2">
      <c r="I325" s="54"/>
      <c r="J325" s="54"/>
      <c r="K325" s="54"/>
    </row>
    <row r="326" spans="9:11" x14ac:dyDescent="0.2">
      <c r="I326" s="54"/>
      <c r="J326" s="54"/>
      <c r="K326" s="54"/>
    </row>
    <row r="327" spans="9:11" x14ac:dyDescent="0.2">
      <c r="I327" s="54"/>
      <c r="J327" s="54"/>
      <c r="K327" s="54"/>
    </row>
    <row r="328" spans="9:11" x14ac:dyDescent="0.2">
      <c r="I328" s="54"/>
      <c r="J328" s="54"/>
      <c r="K328" s="54"/>
    </row>
    <row r="329" spans="9:11" x14ac:dyDescent="0.2">
      <c r="I329" s="54"/>
      <c r="J329" s="54"/>
      <c r="K329" s="54"/>
    </row>
    <row r="330" spans="9:11" x14ac:dyDescent="0.2">
      <c r="I330" s="54"/>
      <c r="J330" s="54"/>
      <c r="K330" s="54"/>
    </row>
    <row r="331" spans="9:11" x14ac:dyDescent="0.2">
      <c r="I331" s="54"/>
      <c r="J331" s="54"/>
      <c r="K331" s="54"/>
    </row>
    <row r="332" spans="9:11" x14ac:dyDescent="0.2">
      <c r="I332" s="54"/>
      <c r="J332" s="54"/>
      <c r="K332" s="54"/>
    </row>
    <row r="333" spans="9:11" x14ac:dyDescent="0.2">
      <c r="I333" s="54"/>
      <c r="J333" s="54"/>
      <c r="K333" s="54"/>
    </row>
    <row r="334" spans="9:11" x14ac:dyDescent="0.2">
      <c r="I334" s="54"/>
      <c r="J334" s="54"/>
      <c r="K334" s="54"/>
    </row>
    <row r="335" spans="9:11" x14ac:dyDescent="0.2">
      <c r="I335" s="54"/>
      <c r="J335" s="54"/>
      <c r="K335" s="54"/>
    </row>
    <row r="336" spans="9:11" x14ac:dyDescent="0.2">
      <c r="I336" s="54"/>
      <c r="J336" s="54"/>
      <c r="K336" s="54"/>
    </row>
    <row r="337" spans="9:11" x14ac:dyDescent="0.2">
      <c r="I337" s="54"/>
      <c r="J337" s="54"/>
      <c r="K337" s="54"/>
    </row>
    <row r="338" spans="9:11" x14ac:dyDescent="0.2">
      <c r="I338" s="54"/>
      <c r="J338" s="54"/>
      <c r="K338" s="54"/>
    </row>
    <row r="339" spans="9:11" x14ac:dyDescent="0.2">
      <c r="I339" s="54"/>
      <c r="J339" s="54"/>
      <c r="K339" s="54"/>
    </row>
    <row r="340" spans="9:11" x14ac:dyDescent="0.2">
      <c r="I340" s="54"/>
      <c r="J340" s="54"/>
      <c r="K340" s="54"/>
    </row>
    <row r="341" spans="9:11" x14ac:dyDescent="0.2">
      <c r="I341" s="54"/>
      <c r="J341" s="54"/>
      <c r="K341" s="54"/>
    </row>
    <row r="342" spans="9:11" x14ac:dyDescent="0.2">
      <c r="I342" s="54"/>
      <c r="J342" s="54"/>
      <c r="K342" s="54"/>
    </row>
    <row r="343" spans="9:11" x14ac:dyDescent="0.2">
      <c r="I343" s="54"/>
      <c r="J343" s="54"/>
      <c r="K343" s="54"/>
    </row>
    <row r="344" spans="9:11" x14ac:dyDescent="0.2">
      <c r="I344" s="54"/>
      <c r="J344" s="54"/>
      <c r="K344" s="54"/>
    </row>
    <row r="345" spans="9:11" x14ac:dyDescent="0.2">
      <c r="I345" s="54"/>
      <c r="J345" s="54"/>
      <c r="K345" s="54"/>
    </row>
    <row r="346" spans="9:11" x14ac:dyDescent="0.2">
      <c r="I346" s="54"/>
      <c r="J346" s="54"/>
      <c r="K346" s="54"/>
    </row>
    <row r="347" spans="9:11" x14ac:dyDescent="0.2">
      <c r="I347" s="54"/>
      <c r="J347" s="54"/>
      <c r="K347" s="54"/>
    </row>
    <row r="348" spans="9:11" x14ac:dyDescent="0.2">
      <c r="I348" s="54"/>
      <c r="J348" s="54"/>
      <c r="K348" s="54"/>
    </row>
    <row r="349" spans="9:11" x14ac:dyDescent="0.2">
      <c r="I349" s="54"/>
      <c r="J349" s="54"/>
      <c r="K349" s="54"/>
    </row>
    <row r="350" spans="9:11" x14ac:dyDescent="0.2">
      <c r="I350" s="54"/>
      <c r="J350" s="54"/>
      <c r="K350" s="54"/>
    </row>
    <row r="351" spans="9:11" x14ac:dyDescent="0.2">
      <c r="I351" s="54"/>
      <c r="J351" s="54"/>
      <c r="K351" s="54"/>
    </row>
    <row r="352" spans="9:11" x14ac:dyDescent="0.2">
      <c r="I352" s="54"/>
      <c r="J352" s="54"/>
      <c r="K352" s="54"/>
    </row>
    <row r="353" spans="9:11" x14ac:dyDescent="0.2">
      <c r="I353" s="54"/>
      <c r="J353" s="54"/>
      <c r="K353" s="54"/>
    </row>
    <row r="354" spans="9:11" x14ac:dyDescent="0.2">
      <c r="I354" s="54"/>
      <c r="J354" s="54"/>
      <c r="K354" s="54"/>
    </row>
    <row r="355" spans="9:11" x14ac:dyDescent="0.2">
      <c r="I355" s="54"/>
      <c r="J355" s="54"/>
      <c r="K355" s="54"/>
    </row>
    <row r="356" spans="9:11" x14ac:dyDescent="0.2">
      <c r="I356" s="54"/>
      <c r="J356" s="54"/>
      <c r="K356" s="54"/>
    </row>
    <row r="357" spans="9:11" x14ac:dyDescent="0.2">
      <c r="I357" s="54"/>
      <c r="J357" s="54"/>
      <c r="K357" s="54"/>
    </row>
    <row r="358" spans="9:11" x14ac:dyDescent="0.2">
      <c r="I358" s="54"/>
      <c r="J358" s="54"/>
      <c r="K358" s="54"/>
    </row>
    <row r="359" spans="9:11" x14ac:dyDescent="0.2">
      <c r="I359" s="54"/>
      <c r="J359" s="54"/>
      <c r="K359" s="54"/>
    </row>
    <row r="360" spans="9:11" x14ac:dyDescent="0.2">
      <c r="I360" s="54"/>
      <c r="J360" s="54"/>
      <c r="K360" s="54"/>
    </row>
    <row r="361" spans="9:11" x14ac:dyDescent="0.2">
      <c r="I361" s="54"/>
      <c r="J361" s="54"/>
      <c r="K361" s="54"/>
    </row>
    <row r="362" spans="9:11" x14ac:dyDescent="0.2">
      <c r="I362" s="54"/>
      <c r="J362" s="54"/>
      <c r="K362" s="54"/>
    </row>
    <row r="363" spans="9:11" x14ac:dyDescent="0.2">
      <c r="I363" s="54"/>
      <c r="J363" s="54"/>
      <c r="K363" s="54"/>
    </row>
    <row r="364" spans="9:11" x14ac:dyDescent="0.2">
      <c r="I364" s="54"/>
      <c r="J364" s="54"/>
      <c r="K364" s="54"/>
    </row>
    <row r="365" spans="9:11" x14ac:dyDescent="0.2">
      <c r="I365" s="54"/>
      <c r="J365" s="54"/>
      <c r="K365" s="54"/>
    </row>
    <row r="366" spans="9:11" x14ac:dyDescent="0.2">
      <c r="I366" s="54"/>
      <c r="J366" s="54"/>
      <c r="K366" s="54"/>
    </row>
    <row r="367" spans="9:11" x14ac:dyDescent="0.2">
      <c r="I367" s="54"/>
      <c r="J367" s="54"/>
      <c r="K367" s="54"/>
    </row>
    <row r="368" spans="9:11" x14ac:dyDescent="0.2">
      <c r="I368" s="54"/>
      <c r="J368" s="54"/>
      <c r="K368" s="54"/>
    </row>
    <row r="369" spans="9:11" x14ac:dyDescent="0.2">
      <c r="I369" s="54"/>
      <c r="J369" s="54"/>
      <c r="K369" s="54"/>
    </row>
    <row r="370" spans="9:11" x14ac:dyDescent="0.2">
      <c r="I370" s="54"/>
      <c r="J370" s="54"/>
      <c r="K370" s="54"/>
    </row>
    <row r="371" spans="9:11" x14ac:dyDescent="0.2">
      <c r="I371" s="54"/>
      <c r="J371" s="54"/>
      <c r="K371" s="54"/>
    </row>
    <row r="372" spans="9:11" x14ac:dyDescent="0.2">
      <c r="I372" s="54"/>
      <c r="J372" s="54"/>
      <c r="K372" s="54"/>
    </row>
    <row r="373" spans="9:11" x14ac:dyDescent="0.2">
      <c r="I373" s="54"/>
      <c r="J373" s="54"/>
      <c r="K373" s="54"/>
    </row>
    <row r="374" spans="9:11" x14ac:dyDescent="0.2">
      <c r="I374" s="54"/>
      <c r="J374" s="54"/>
      <c r="K374" s="54"/>
    </row>
    <row r="375" spans="9:11" x14ac:dyDescent="0.2">
      <c r="I375" s="54"/>
      <c r="J375" s="54"/>
      <c r="K375" s="54"/>
    </row>
    <row r="376" spans="9:11" x14ac:dyDescent="0.2">
      <c r="I376" s="54"/>
      <c r="J376" s="54"/>
      <c r="K376" s="54"/>
    </row>
    <row r="377" spans="9:11" x14ac:dyDescent="0.2">
      <c r="I377" s="54"/>
      <c r="J377" s="54"/>
      <c r="K377" s="54"/>
    </row>
    <row r="378" spans="9:11" x14ac:dyDescent="0.2">
      <c r="I378" s="54"/>
      <c r="J378" s="54"/>
      <c r="K378" s="54"/>
    </row>
    <row r="379" spans="9:11" x14ac:dyDescent="0.2">
      <c r="I379" s="54"/>
      <c r="J379" s="54"/>
      <c r="K379" s="54"/>
    </row>
    <row r="380" spans="9:11" x14ac:dyDescent="0.2">
      <c r="I380" s="54"/>
      <c r="J380" s="54"/>
      <c r="K380" s="54"/>
    </row>
    <row r="381" spans="9:11" x14ac:dyDescent="0.2">
      <c r="I381" s="54"/>
      <c r="J381" s="54"/>
      <c r="K381" s="54"/>
    </row>
    <row r="382" spans="9:11" x14ac:dyDescent="0.2">
      <c r="I382" s="54"/>
      <c r="J382" s="54"/>
      <c r="K382" s="54"/>
    </row>
    <row r="383" spans="9:11" x14ac:dyDescent="0.2">
      <c r="I383" s="54"/>
      <c r="J383" s="54"/>
      <c r="K383" s="54"/>
    </row>
    <row r="384" spans="9:11" x14ac:dyDescent="0.2">
      <c r="I384" s="54"/>
      <c r="J384" s="54"/>
      <c r="K384" s="54"/>
    </row>
    <row r="385" spans="9:11" x14ac:dyDescent="0.2">
      <c r="I385" s="54"/>
      <c r="J385" s="54"/>
      <c r="K385" s="54"/>
    </row>
    <row r="386" spans="9:11" x14ac:dyDescent="0.2">
      <c r="I386" s="54"/>
      <c r="J386" s="54"/>
      <c r="K386" s="54"/>
    </row>
    <row r="387" spans="9:11" x14ac:dyDescent="0.2">
      <c r="I387" s="54"/>
      <c r="J387" s="54"/>
      <c r="K387" s="54"/>
    </row>
    <row r="388" spans="9:11" x14ac:dyDescent="0.2">
      <c r="I388" s="54"/>
      <c r="J388" s="54"/>
      <c r="K388" s="54"/>
    </row>
    <row r="389" spans="9:11" x14ac:dyDescent="0.2">
      <c r="I389" s="54"/>
      <c r="J389" s="54"/>
      <c r="K389" s="54"/>
    </row>
    <row r="390" spans="9:11" x14ac:dyDescent="0.2">
      <c r="I390" s="54"/>
      <c r="J390" s="54"/>
      <c r="K390" s="54"/>
    </row>
    <row r="391" spans="9:11" x14ac:dyDescent="0.2">
      <c r="I391" s="54"/>
      <c r="J391" s="54"/>
      <c r="K391" s="54"/>
    </row>
    <row r="392" spans="9:11" x14ac:dyDescent="0.2">
      <c r="I392" s="54"/>
      <c r="J392" s="54"/>
      <c r="K392" s="54"/>
    </row>
    <row r="393" spans="9:11" x14ac:dyDescent="0.2">
      <c r="I393" s="54"/>
      <c r="J393" s="54"/>
      <c r="K393" s="54"/>
    </row>
    <row r="394" spans="9:11" x14ac:dyDescent="0.2">
      <c r="I394" s="54"/>
      <c r="J394" s="54"/>
      <c r="K394" s="54"/>
    </row>
    <row r="395" spans="9:11" x14ac:dyDescent="0.2">
      <c r="I395" s="54"/>
      <c r="J395" s="54"/>
      <c r="K395" s="54"/>
    </row>
    <row r="396" spans="9:11" x14ac:dyDescent="0.2">
      <c r="I396" s="54"/>
      <c r="J396" s="54"/>
      <c r="K396" s="54"/>
    </row>
    <row r="397" spans="9:11" x14ac:dyDescent="0.2">
      <c r="I397" s="54"/>
      <c r="J397" s="54"/>
      <c r="K397" s="54"/>
    </row>
    <row r="398" spans="9:11" x14ac:dyDescent="0.2">
      <c r="I398" s="54"/>
      <c r="J398" s="54"/>
      <c r="K398" s="54"/>
    </row>
    <row r="399" spans="9:11" x14ac:dyDescent="0.2">
      <c r="I399" s="54"/>
      <c r="J399" s="54"/>
      <c r="K399" s="54"/>
    </row>
    <row r="400" spans="9:11" x14ac:dyDescent="0.2">
      <c r="I400" s="54"/>
      <c r="J400" s="54"/>
      <c r="K400" s="54"/>
    </row>
    <row r="401" spans="9:11" x14ac:dyDescent="0.2">
      <c r="I401" s="54"/>
      <c r="J401" s="54"/>
      <c r="K401" s="54"/>
    </row>
    <row r="402" spans="9:11" x14ac:dyDescent="0.2">
      <c r="I402" s="54"/>
      <c r="J402" s="54"/>
      <c r="K402" s="54"/>
    </row>
    <row r="403" spans="9:11" x14ac:dyDescent="0.2">
      <c r="I403" s="54"/>
      <c r="J403" s="54"/>
      <c r="K403" s="54"/>
    </row>
    <row r="404" spans="9:11" x14ac:dyDescent="0.2">
      <c r="I404" s="54"/>
      <c r="J404" s="54"/>
      <c r="K404" s="54"/>
    </row>
    <row r="405" spans="9:11" x14ac:dyDescent="0.2">
      <c r="I405" s="54"/>
      <c r="J405" s="54"/>
      <c r="K405" s="54"/>
    </row>
    <row r="406" spans="9:11" x14ac:dyDescent="0.2">
      <c r="I406" s="54"/>
      <c r="J406" s="54"/>
      <c r="K406" s="54"/>
    </row>
    <row r="407" spans="9:11" x14ac:dyDescent="0.2">
      <c r="I407" s="54"/>
      <c r="J407" s="54"/>
      <c r="K407" s="54"/>
    </row>
    <row r="408" spans="9:11" x14ac:dyDescent="0.2">
      <c r="I408" s="54"/>
      <c r="J408" s="54"/>
      <c r="K408" s="54"/>
    </row>
    <row r="409" spans="9:11" x14ac:dyDescent="0.2">
      <c r="I409" s="54"/>
      <c r="J409" s="54"/>
      <c r="K409" s="54"/>
    </row>
    <row r="410" spans="9:11" x14ac:dyDescent="0.2">
      <c r="I410" s="54"/>
      <c r="J410" s="54"/>
      <c r="K410" s="54"/>
    </row>
    <row r="411" spans="9:11" x14ac:dyDescent="0.2">
      <c r="I411" s="54"/>
      <c r="J411" s="54"/>
      <c r="K411" s="54"/>
    </row>
    <row r="412" spans="9:11" x14ac:dyDescent="0.2">
      <c r="I412" s="54"/>
      <c r="J412" s="54"/>
      <c r="K412" s="54"/>
    </row>
    <row r="413" spans="9:11" x14ac:dyDescent="0.2">
      <c r="I413" s="54"/>
      <c r="J413" s="54"/>
      <c r="K413" s="54"/>
    </row>
    <row r="414" spans="9:11" x14ac:dyDescent="0.2">
      <c r="I414" s="54"/>
      <c r="J414" s="54"/>
      <c r="K414" s="54"/>
    </row>
    <row r="415" spans="9:11" x14ac:dyDescent="0.2">
      <c r="I415" s="54"/>
      <c r="J415" s="54"/>
      <c r="K415" s="54"/>
    </row>
    <row r="416" spans="9:11" x14ac:dyDescent="0.2">
      <c r="I416" s="54"/>
      <c r="J416" s="54"/>
      <c r="K416" s="54"/>
    </row>
    <row r="417" spans="9:11" x14ac:dyDescent="0.2">
      <c r="I417" s="54"/>
      <c r="J417" s="54"/>
      <c r="K417" s="54"/>
    </row>
    <row r="418" spans="9:11" x14ac:dyDescent="0.2">
      <c r="I418" s="54"/>
      <c r="J418" s="54"/>
      <c r="K418" s="54"/>
    </row>
    <row r="419" spans="9:11" x14ac:dyDescent="0.2">
      <c r="I419" s="54"/>
      <c r="J419" s="54"/>
      <c r="K419" s="54"/>
    </row>
    <row r="420" spans="9:11" x14ac:dyDescent="0.2">
      <c r="I420" s="54"/>
      <c r="J420" s="54"/>
      <c r="K420" s="54"/>
    </row>
    <row r="421" spans="9:11" x14ac:dyDescent="0.2">
      <c r="I421" s="54"/>
      <c r="J421" s="54"/>
      <c r="K421" s="54"/>
    </row>
    <row r="422" spans="9:11" x14ac:dyDescent="0.2">
      <c r="I422" s="54"/>
      <c r="J422" s="54"/>
      <c r="K422" s="54"/>
    </row>
    <row r="423" spans="9:11" x14ac:dyDescent="0.2">
      <c r="I423" s="54"/>
      <c r="J423" s="54"/>
      <c r="K423" s="54"/>
    </row>
    <row r="424" spans="9:11" x14ac:dyDescent="0.2">
      <c r="I424" s="54"/>
      <c r="J424" s="54"/>
      <c r="K424" s="54"/>
    </row>
    <row r="425" spans="9:11" x14ac:dyDescent="0.2">
      <c r="I425" s="54"/>
      <c r="J425" s="54"/>
      <c r="K425" s="54"/>
    </row>
    <row r="426" spans="9:11" x14ac:dyDescent="0.2">
      <c r="I426" s="54"/>
      <c r="J426" s="54"/>
      <c r="K426" s="54"/>
    </row>
    <row r="427" spans="9:11" x14ac:dyDescent="0.2">
      <c r="I427" s="54"/>
      <c r="J427" s="54"/>
      <c r="K427" s="54"/>
    </row>
    <row r="428" spans="9:11" x14ac:dyDescent="0.2">
      <c r="I428" s="54"/>
      <c r="J428" s="54"/>
      <c r="K428" s="54"/>
    </row>
    <row r="429" spans="9:11" x14ac:dyDescent="0.2">
      <c r="I429" s="54"/>
      <c r="J429" s="54"/>
      <c r="K429" s="54"/>
    </row>
    <row r="430" spans="9:11" x14ac:dyDescent="0.2">
      <c r="I430" s="54"/>
      <c r="J430" s="54"/>
      <c r="K430" s="54"/>
    </row>
    <row r="431" spans="9:11" x14ac:dyDescent="0.2">
      <c r="I431" s="54"/>
      <c r="J431" s="54"/>
      <c r="K431" s="54"/>
    </row>
    <row r="432" spans="9:11" x14ac:dyDescent="0.2">
      <c r="I432" s="54"/>
      <c r="J432" s="54"/>
      <c r="K432" s="54"/>
    </row>
    <row r="433" spans="9:11" x14ac:dyDescent="0.2">
      <c r="I433" s="54"/>
      <c r="J433" s="54"/>
      <c r="K433" s="54"/>
    </row>
    <row r="434" spans="9:11" x14ac:dyDescent="0.2">
      <c r="I434" s="54"/>
      <c r="J434" s="54"/>
      <c r="K434" s="54"/>
    </row>
    <row r="435" spans="9:11" x14ac:dyDescent="0.2">
      <c r="I435" s="54"/>
      <c r="J435" s="54"/>
      <c r="K435" s="54"/>
    </row>
    <row r="436" spans="9:11" x14ac:dyDescent="0.2">
      <c r="I436" s="54"/>
      <c r="J436" s="54"/>
      <c r="K436" s="54"/>
    </row>
    <row r="437" spans="9:11" x14ac:dyDescent="0.2">
      <c r="I437" s="54"/>
      <c r="J437" s="54"/>
      <c r="K437" s="54"/>
    </row>
    <row r="438" spans="9:11" x14ac:dyDescent="0.2">
      <c r="I438" s="54"/>
      <c r="J438" s="54"/>
      <c r="K438" s="54"/>
    </row>
    <row r="439" spans="9:11" x14ac:dyDescent="0.2">
      <c r="I439" s="54"/>
      <c r="J439" s="54"/>
      <c r="K439" s="54"/>
    </row>
    <row r="440" spans="9:11" x14ac:dyDescent="0.2">
      <c r="I440" s="54"/>
      <c r="J440" s="54"/>
      <c r="K440" s="54"/>
    </row>
    <row r="441" spans="9:11" x14ac:dyDescent="0.2">
      <c r="I441" s="54"/>
      <c r="J441" s="54"/>
      <c r="K441" s="54"/>
    </row>
    <row r="442" spans="9:11" x14ac:dyDescent="0.2">
      <c r="I442" s="54"/>
      <c r="J442" s="54"/>
      <c r="K442" s="54"/>
    </row>
    <row r="443" spans="9:11" x14ac:dyDescent="0.2">
      <c r="I443" s="54"/>
      <c r="J443" s="54"/>
      <c r="K443" s="54"/>
    </row>
    <row r="444" spans="9:11" x14ac:dyDescent="0.2">
      <c r="I444" s="54"/>
      <c r="J444" s="54"/>
      <c r="K444" s="54"/>
    </row>
    <row r="445" spans="9:11" x14ac:dyDescent="0.2">
      <c r="I445" s="54"/>
      <c r="J445" s="54"/>
      <c r="K445" s="54"/>
    </row>
    <row r="446" spans="9:11" x14ac:dyDescent="0.2">
      <c r="I446" s="54"/>
      <c r="J446" s="54"/>
      <c r="K446" s="54"/>
    </row>
    <row r="447" spans="9:11" x14ac:dyDescent="0.2">
      <c r="I447" s="54"/>
      <c r="J447" s="54"/>
      <c r="K447" s="54"/>
    </row>
    <row r="448" spans="9:11" x14ac:dyDescent="0.2">
      <c r="I448" s="54"/>
      <c r="J448" s="54"/>
      <c r="K448" s="54"/>
    </row>
    <row r="449" spans="9:11" x14ac:dyDescent="0.2">
      <c r="I449" s="54"/>
      <c r="J449" s="54"/>
      <c r="K449" s="54"/>
    </row>
    <row r="450" spans="9:11" x14ac:dyDescent="0.2">
      <c r="I450" s="54"/>
      <c r="J450" s="54"/>
      <c r="K450" s="54"/>
    </row>
    <row r="451" spans="9:11" x14ac:dyDescent="0.2">
      <c r="I451" s="54"/>
      <c r="J451" s="54"/>
      <c r="K451" s="54"/>
    </row>
    <row r="452" spans="9:11" x14ac:dyDescent="0.2">
      <c r="I452" s="54"/>
      <c r="J452" s="54"/>
      <c r="K452" s="54"/>
    </row>
    <row r="453" spans="9:11" x14ac:dyDescent="0.2">
      <c r="I453" s="54"/>
      <c r="J453" s="54"/>
      <c r="K453" s="54"/>
    </row>
    <row r="454" spans="9:11" x14ac:dyDescent="0.2">
      <c r="I454" s="54"/>
      <c r="J454" s="54"/>
      <c r="K454" s="54"/>
    </row>
    <row r="455" spans="9:11" x14ac:dyDescent="0.2">
      <c r="I455" s="54"/>
      <c r="J455" s="54"/>
      <c r="K455" s="54"/>
    </row>
    <row r="456" spans="9:11" x14ac:dyDescent="0.2">
      <c r="I456" s="54"/>
      <c r="J456" s="54"/>
      <c r="K456" s="54"/>
    </row>
    <row r="457" spans="9:11" x14ac:dyDescent="0.2">
      <c r="I457" s="54"/>
      <c r="J457" s="54"/>
      <c r="K457" s="54"/>
    </row>
    <row r="458" spans="9:11" x14ac:dyDescent="0.2">
      <c r="I458" s="54"/>
      <c r="J458" s="54"/>
      <c r="K458" s="54"/>
    </row>
    <row r="459" spans="9:11" x14ac:dyDescent="0.2">
      <c r="I459" s="54"/>
      <c r="J459" s="54"/>
      <c r="K459" s="54"/>
    </row>
    <row r="460" spans="9:11" x14ac:dyDescent="0.2">
      <c r="I460" s="54"/>
      <c r="J460" s="54"/>
      <c r="K460" s="54"/>
    </row>
    <row r="461" spans="9:11" x14ac:dyDescent="0.2">
      <c r="I461" s="54"/>
      <c r="J461" s="54"/>
      <c r="K461" s="54"/>
    </row>
    <row r="462" spans="9:11" x14ac:dyDescent="0.2">
      <c r="I462" s="54"/>
      <c r="J462" s="54"/>
      <c r="K462" s="54"/>
    </row>
    <row r="463" spans="9:11" x14ac:dyDescent="0.2">
      <c r="I463" s="54"/>
      <c r="J463" s="54"/>
      <c r="K463" s="54"/>
    </row>
    <row r="464" spans="9:11" x14ac:dyDescent="0.2">
      <c r="I464" s="54"/>
      <c r="J464" s="54"/>
      <c r="K464" s="54"/>
    </row>
    <row r="465" spans="9:11" x14ac:dyDescent="0.2">
      <c r="I465" s="54"/>
      <c r="J465" s="54"/>
      <c r="K465" s="54"/>
    </row>
    <row r="466" spans="9:11" x14ac:dyDescent="0.2">
      <c r="I466" s="54"/>
      <c r="J466" s="54"/>
      <c r="K466" s="54"/>
    </row>
    <row r="467" spans="9:11" x14ac:dyDescent="0.2">
      <c r="I467" s="54"/>
      <c r="J467" s="54"/>
      <c r="K467" s="54"/>
    </row>
    <row r="468" spans="9:11" x14ac:dyDescent="0.2">
      <c r="I468" s="54"/>
      <c r="J468" s="54"/>
      <c r="K468" s="54"/>
    </row>
    <row r="469" spans="9:11" x14ac:dyDescent="0.2">
      <c r="I469" s="54"/>
      <c r="J469" s="54"/>
      <c r="K469" s="54"/>
    </row>
    <row r="470" spans="9:11" x14ac:dyDescent="0.2">
      <c r="I470" s="54"/>
      <c r="J470" s="54"/>
      <c r="K470" s="54"/>
    </row>
    <row r="471" spans="9:11" x14ac:dyDescent="0.2">
      <c r="I471" s="54"/>
      <c r="J471" s="54"/>
      <c r="K471" s="54"/>
    </row>
    <row r="472" spans="9:11" x14ac:dyDescent="0.2">
      <c r="I472" s="54"/>
      <c r="J472" s="54"/>
      <c r="K472" s="54"/>
    </row>
    <row r="473" spans="9:11" x14ac:dyDescent="0.2">
      <c r="I473" s="54"/>
      <c r="J473" s="54"/>
      <c r="K473" s="54"/>
    </row>
    <row r="474" spans="9:11" x14ac:dyDescent="0.2">
      <c r="I474" s="54"/>
      <c r="J474" s="54"/>
      <c r="K474" s="54"/>
    </row>
    <row r="475" spans="9:11" x14ac:dyDescent="0.2">
      <c r="I475" s="54"/>
      <c r="J475" s="54"/>
      <c r="K475" s="54"/>
    </row>
    <row r="476" spans="9:11" x14ac:dyDescent="0.2">
      <c r="I476" s="54"/>
      <c r="J476" s="54"/>
      <c r="K476" s="54"/>
    </row>
    <row r="477" spans="9:11" x14ac:dyDescent="0.2">
      <c r="I477" s="54"/>
      <c r="J477" s="54"/>
      <c r="K477" s="54"/>
    </row>
    <row r="478" spans="9:11" x14ac:dyDescent="0.2">
      <c r="I478" s="54"/>
      <c r="J478" s="54"/>
      <c r="K478" s="54"/>
    </row>
    <row r="479" spans="9:11" x14ac:dyDescent="0.2">
      <c r="I479" s="54"/>
      <c r="J479" s="54"/>
      <c r="K479" s="54"/>
    </row>
    <row r="480" spans="9:11" x14ac:dyDescent="0.2">
      <c r="I480" s="54"/>
      <c r="J480" s="54"/>
      <c r="K480" s="54"/>
    </row>
    <row r="481" spans="9:11" x14ac:dyDescent="0.2">
      <c r="I481" s="54"/>
      <c r="J481" s="54"/>
      <c r="K481" s="54"/>
    </row>
    <row r="482" spans="9:11" x14ac:dyDescent="0.2">
      <c r="I482" s="54"/>
      <c r="J482" s="54"/>
      <c r="K482" s="54"/>
    </row>
    <row r="483" spans="9:11" x14ac:dyDescent="0.2">
      <c r="I483" s="54"/>
      <c r="J483" s="54"/>
      <c r="K483" s="54"/>
    </row>
    <row r="484" spans="9:11" x14ac:dyDescent="0.2">
      <c r="I484" s="54"/>
      <c r="J484" s="54"/>
      <c r="K484" s="54"/>
    </row>
    <row r="485" spans="9:11" x14ac:dyDescent="0.2">
      <c r="I485" s="54"/>
      <c r="J485" s="54"/>
      <c r="K485" s="54"/>
    </row>
    <row r="486" spans="9:11" x14ac:dyDescent="0.2">
      <c r="I486" s="54"/>
      <c r="J486" s="54"/>
      <c r="K486" s="54"/>
    </row>
    <row r="487" spans="9:11" x14ac:dyDescent="0.2">
      <c r="I487" s="54"/>
      <c r="J487" s="54"/>
      <c r="K487" s="54"/>
    </row>
    <row r="488" spans="9:11" x14ac:dyDescent="0.2">
      <c r="I488" s="54"/>
      <c r="J488" s="54"/>
      <c r="K488" s="54"/>
    </row>
    <row r="489" spans="9:11" x14ac:dyDescent="0.2">
      <c r="I489" s="54"/>
      <c r="J489" s="54"/>
      <c r="K489" s="54"/>
    </row>
    <row r="490" spans="9:11" x14ac:dyDescent="0.2">
      <c r="I490" s="54"/>
      <c r="J490" s="54"/>
      <c r="K490" s="54"/>
    </row>
    <row r="491" spans="9:11" x14ac:dyDescent="0.2">
      <c r="I491" s="54"/>
      <c r="J491" s="54"/>
      <c r="K491" s="54"/>
    </row>
    <row r="492" spans="9:11" x14ac:dyDescent="0.2">
      <c r="I492" s="54"/>
      <c r="J492" s="54"/>
      <c r="K492" s="54"/>
    </row>
    <row r="493" spans="9:11" x14ac:dyDescent="0.2">
      <c r="I493" s="54"/>
      <c r="J493" s="54"/>
      <c r="K493" s="54"/>
    </row>
    <row r="494" spans="9:11" x14ac:dyDescent="0.2">
      <c r="I494" s="54"/>
      <c r="J494" s="54"/>
      <c r="K494" s="54"/>
    </row>
    <row r="495" spans="9:11" x14ac:dyDescent="0.2">
      <c r="I495" s="54"/>
      <c r="J495" s="54"/>
      <c r="K495" s="54"/>
    </row>
    <row r="496" spans="9:11" x14ac:dyDescent="0.2">
      <c r="I496" s="54"/>
      <c r="J496" s="54"/>
      <c r="K496" s="54"/>
    </row>
    <row r="497" spans="9:11" x14ac:dyDescent="0.2">
      <c r="I497" s="54"/>
      <c r="J497" s="54"/>
      <c r="K497" s="54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4">
    <mergeCell ref="I229:I230"/>
    <mergeCell ref="L229:L230"/>
    <mergeCell ref="M229:M230"/>
    <mergeCell ref="I1:N1"/>
    <mergeCell ref="N229:N230"/>
    <mergeCell ref="A2:M2"/>
    <mergeCell ref="C229:C230"/>
    <mergeCell ref="D229:D230"/>
    <mergeCell ref="H229:H230"/>
    <mergeCell ref="E229:E230"/>
    <mergeCell ref="J229:J230"/>
    <mergeCell ref="G229:G230"/>
    <mergeCell ref="F229:F230"/>
    <mergeCell ref="K229:K23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2021-04-12T10:51:31Z</cp:lastPrinted>
  <dcterms:created xsi:type="dcterms:W3CDTF">1998-04-06T06:06:47Z</dcterms:created>
  <dcterms:modified xsi:type="dcterms:W3CDTF">2021-04-12T10:51:37Z</dcterms:modified>
</cp:coreProperties>
</file>